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3"/>
  </bookViews>
  <sheets>
    <sheet name="Tanulók bentlakása" sheetId="1" r:id="rId1"/>
    <sheet name="Tanulók ingázása" sheetId="2" r:id="rId2"/>
    <sheet name="Pedagógusok ingázása" sheetId="3" r:id="rId3"/>
    <sheet name="Összegző" sheetId="4" r:id="rId4"/>
  </sheets>
  <definedNames>
    <definedName name="_xlnm.Print_Titles" localSheetId="2">'Pedagógusok ingázása'!$4:$4</definedName>
    <definedName name="_xlnm.Print_Titles" localSheetId="0">'Tanulók bentlakása'!$4:$4</definedName>
    <definedName name="_xlnm.Print_Titles" localSheetId="1">'Tanulók ingázása'!$4:$4</definedName>
  </definedNames>
  <calcPr fullCalcOnLoad="1"/>
</workbook>
</file>

<file path=xl/sharedStrings.xml><?xml version="1.0" encoding="utf-8"?>
<sst xmlns="http://schemas.openxmlformats.org/spreadsheetml/2006/main" count="414" uniqueCount="217">
  <si>
    <t xml:space="preserve">Ikt. sz </t>
  </si>
  <si>
    <t>Pályázó intézmény neve</t>
  </si>
  <si>
    <t xml:space="preserve">Kat. </t>
  </si>
  <si>
    <t>Megye</t>
  </si>
  <si>
    <t>Oktatás helyszíne</t>
  </si>
  <si>
    <t>Ikt. sz</t>
  </si>
  <si>
    <t>Havonta megtett km-k száma</t>
  </si>
  <si>
    <t>Ikt. sz.</t>
  </si>
  <si>
    <t>Pályázó személy neve</t>
  </si>
  <si>
    <t>Kat</t>
  </si>
  <si>
    <t>Gyermek- létszám</t>
  </si>
  <si>
    <t>Arad</t>
  </si>
  <si>
    <t>Megítélt összeg</t>
  </si>
  <si>
    <t>Gyermek-létszám (bentlakó)</t>
  </si>
  <si>
    <t>Gyermek-létszám (fél bentlakó)</t>
  </si>
  <si>
    <t xml:space="preserve">Megítélt összeg </t>
  </si>
  <si>
    <t>Fehér</t>
  </si>
  <si>
    <t>Beszterce-Naszód</t>
  </si>
  <si>
    <t>Kolozs</t>
  </si>
  <si>
    <t>Hunyad</t>
  </si>
  <si>
    <t>Maros</t>
  </si>
  <si>
    <t>Szeben</t>
  </si>
  <si>
    <t>Szilágy</t>
  </si>
  <si>
    <t>Temes</t>
  </si>
  <si>
    <t>Máramaros</t>
  </si>
  <si>
    <t>Összesen</t>
  </si>
  <si>
    <t>Keret lej (összesen)</t>
  </si>
  <si>
    <t>Bihar</t>
  </si>
  <si>
    <t>Oktatási intézmény</t>
  </si>
  <si>
    <t xml:space="preserve">Oktatási intézmény </t>
  </si>
  <si>
    <t>SZO-23/2-0007</t>
  </si>
  <si>
    <t>Bethlen Gábor Alapitvány</t>
  </si>
  <si>
    <t>Bethlen Gábor Kollégium Nagyenyed</t>
  </si>
  <si>
    <t>A</t>
  </si>
  <si>
    <t>Nagyenyed</t>
  </si>
  <si>
    <t>SZO-23/2-0080</t>
  </si>
  <si>
    <t>Ethnika Kulturáis Alapítvány</t>
  </si>
  <si>
    <t>Magyarlapádi Általános Iskola</t>
  </si>
  <si>
    <t>Magyarlapád</t>
  </si>
  <si>
    <t>SZO-23/2-0079</t>
  </si>
  <si>
    <t>Cserevár Egyesület</t>
  </si>
  <si>
    <t>Székelykocsárdi Általános Iskola</t>
  </si>
  <si>
    <t>Székelykocsárd</t>
  </si>
  <si>
    <t>SZO-23/2-0064</t>
  </si>
  <si>
    <t xml:space="preserve">Csiky Gergely Főgimnázium </t>
  </si>
  <si>
    <t>Csiky Gergely Fögimnázium</t>
  </si>
  <si>
    <t>SZO-23/2-0053</t>
  </si>
  <si>
    <t>Kajántó Mária Gyermek- és Ifjúsági Otthon</t>
  </si>
  <si>
    <t>Ady Endre Elméleti Líceum</t>
  </si>
  <si>
    <t>Nagyvárad</t>
  </si>
  <si>
    <t>SZO-23/2-0063</t>
  </si>
  <si>
    <t>Alma Mater Alapítvány</t>
  </si>
  <si>
    <t>Ady Endre Elméleti Líceum Nagyvárad</t>
  </si>
  <si>
    <t>SZO-23/2-0026</t>
  </si>
  <si>
    <t>Érmelléki Református Diakóniai Alapítvány</t>
  </si>
  <si>
    <t>Micskei "Miskolczy Károly" Általános Iskola</t>
  </si>
  <si>
    <t>Micske</t>
  </si>
  <si>
    <t>SZO-23/2-0090</t>
  </si>
  <si>
    <t>Bástya Egyesület</t>
  </si>
  <si>
    <t>Vicei Szórványkollégium</t>
  </si>
  <si>
    <t>Vice</t>
  </si>
  <si>
    <t>SZO-23/2-0038</t>
  </si>
  <si>
    <t>Ady Endre Szakiskola - Kalotaszentkirály-Zentelke</t>
  </si>
  <si>
    <t>Kalotaszentkirály-Zentelke</t>
  </si>
  <si>
    <t>SZO-23/2-0057</t>
  </si>
  <si>
    <t>Teodidaktos Humanitárius Alapítvány</t>
  </si>
  <si>
    <t>Apáczai Csere János Elméleti Líceum, Brassai Sámuel Elméleti Líceum</t>
  </si>
  <si>
    <t>Kolozsvár</t>
  </si>
  <si>
    <t>SZO-23/2-0003</t>
  </si>
  <si>
    <t>Báthory Szülői Szövetség</t>
  </si>
  <si>
    <t>Báthory István Elméleti Líceum / Teodidaktos Humanitarius Alapítvány</t>
  </si>
  <si>
    <t>SZO-23/2-0023</t>
  </si>
  <si>
    <t>Kallós Zoltán Alapítvány</t>
  </si>
  <si>
    <t>Válaszút</t>
  </si>
  <si>
    <t>SZO-23/2-0010</t>
  </si>
  <si>
    <t>Téka Művelődési Alapítvány</t>
  </si>
  <si>
    <t>Kemény Zsigmond Elméleti Liceum</t>
  </si>
  <si>
    <t>Szamosújvár</t>
  </si>
  <si>
    <t>SZO-23/2-0066</t>
  </si>
  <si>
    <t>Kolozsvári Református Kollégium Egyesület</t>
  </si>
  <si>
    <t>Kolozsvári Református Kollégium</t>
  </si>
  <si>
    <t>SZO-23/2-0009</t>
  </si>
  <si>
    <t>Moldvai Csángómagyarok Szövetsége</t>
  </si>
  <si>
    <t>Márton Áron Gimnázium, Joannes Kajoni Szakközépiskola, Székely Károly Szakközépiskola, Nagy Imre Általános Iskola, Kós Károly Szakközépiskola, Venczel József Szakközépiskola,  Louis Pasteur Posztlíceum, Segítő Mária Római Katolikus Gimnázium, Nagy István Művészeti Középiskola</t>
  </si>
  <si>
    <t>Csíkszereda</t>
  </si>
  <si>
    <t>SZO-23/2-0013</t>
  </si>
  <si>
    <t>Geszthy Ferenc Társaság</t>
  </si>
  <si>
    <t>Téglás Gábor Elméleti Liceum</t>
  </si>
  <si>
    <t xml:space="preserve">Déva </t>
  </si>
  <si>
    <t>SZO-23/2-0032</t>
  </si>
  <si>
    <t>Sylvester János Egyesület</t>
  </si>
  <si>
    <t>Alexiu Berinde Mezőgazdasági Liceum</t>
  </si>
  <si>
    <t>Szinérváralja</t>
  </si>
  <si>
    <t>SZO-23/2-0037</t>
  </si>
  <si>
    <t>Don Bosco Egyesület</t>
  </si>
  <si>
    <t>Németh László Elméleti Líceum</t>
  </si>
  <si>
    <t>Nagybánya</t>
  </si>
  <si>
    <t>SZO-23/2-0068</t>
  </si>
  <si>
    <t>Schola Parentis Egyesület</t>
  </si>
  <si>
    <t>SZO-23/2-0040</t>
  </si>
  <si>
    <t>Pro Scola Ardo Egyesület</t>
  </si>
  <si>
    <t>Szamosardói Kós Károly Általános Iskola Szorványkollégiuma</t>
  </si>
  <si>
    <t>Szamosardó</t>
  </si>
  <si>
    <t>SZO-23/2-0069</t>
  </si>
  <si>
    <t>Marosbogáti Ökumenikus Fórum</t>
  </si>
  <si>
    <t>Balavásári Török János Gimnázium, Mezőbándi Gimnázium, Mv-helyi: Sportlíceum, SCEI nr. 2, F. Schiller Gimnázium, Constantin Brâncuși Szakközépiskola</t>
  </si>
  <si>
    <t>Balavásár, Mezőbánd, Marosvásárhely</t>
  </si>
  <si>
    <t>SZO-23/2-0092</t>
  </si>
  <si>
    <t>Segesvári Gaudeamus Alapítvány</t>
  </si>
  <si>
    <t>Segesvár</t>
  </si>
  <si>
    <t>SZO-23/2-0005</t>
  </si>
  <si>
    <t>Szivárvány Alapítvány</t>
  </si>
  <si>
    <t>Szivárvány Alapítvány Magyarfülpös</t>
  </si>
  <si>
    <t>Magyarfülpös</t>
  </si>
  <si>
    <t>SZO-23/2-0055</t>
  </si>
  <si>
    <t>Zsoboki Református Egyházközség - Bethesda Gyermekotthon és Szórványiskola-Központ</t>
  </si>
  <si>
    <t>Zsoboki 1.Számú Általános Iskola</t>
  </si>
  <si>
    <t>Zsobok</t>
  </si>
  <si>
    <t>SZO-23/2-0048</t>
  </si>
  <si>
    <t>Bartók Béla Alapítvány</t>
  </si>
  <si>
    <t>Bartók Béla Elméleti Líceum</t>
  </si>
  <si>
    <t>Temesvár</t>
  </si>
  <si>
    <t>SZO-23/2-0075</t>
  </si>
  <si>
    <t>Eftimie Murgu Lugosi Általános Iskola</t>
  </si>
  <si>
    <t>Lugos</t>
  </si>
  <si>
    <t>SZO-23/2-0089</t>
  </si>
  <si>
    <t>Pro Gerhardino Egyesület</t>
  </si>
  <si>
    <t>Gerhardinum Római Katolikus Líceum</t>
  </si>
  <si>
    <t>SZO-23/2-0073</t>
  </si>
  <si>
    <t>Óteleki Általános Iskola</t>
  </si>
  <si>
    <t>Ótelek</t>
  </si>
  <si>
    <t>SZO-23/2-0074</t>
  </si>
  <si>
    <t>Végvári Általános Iskola</t>
  </si>
  <si>
    <t>Végvár</t>
  </si>
  <si>
    <r>
      <t xml:space="preserve">JEGYZŐKÖNYV
</t>
    </r>
    <r>
      <rPr>
        <sz val="10"/>
        <rFont val="Calibri"/>
        <family val="2"/>
      </rPr>
      <t>a Communitas Alapítvány Szórvány Szaktestületének</t>
    </r>
    <r>
      <rPr>
        <b/>
        <sz val="10"/>
        <rFont val="Calibri"/>
        <family val="2"/>
      </rPr>
      <t xml:space="preserve"> szórványkollégiumok bentlakási</t>
    </r>
    <r>
      <rPr>
        <sz val="10"/>
        <rFont val="Calibri"/>
        <family val="2"/>
      </rPr>
      <t xml:space="preserve"> támogatásának döntéséről
2023. október 26.
</t>
    </r>
    <r>
      <rPr>
        <b/>
        <sz val="10"/>
        <rFont val="Calibri"/>
        <family val="2"/>
      </rPr>
      <t>A. kategória</t>
    </r>
  </si>
  <si>
    <r>
      <t>A Szaktestület a beérkezett 29</t>
    </r>
    <r>
      <rPr>
        <sz val="10"/>
        <rFont val="Calibri"/>
        <family val="2"/>
      </rPr>
      <t xml:space="preserve"> pályázatból 29 pályázatot javasolt támogatásra. A  Kuratórium jóváhagyta a Szaktestület javaslatát. A nyertes pályázók listája a következő:</t>
    </r>
  </si>
  <si>
    <t>Hargita</t>
  </si>
  <si>
    <t>Székely-kocsárd</t>
  </si>
  <si>
    <t>Kalotaszent-király-Zentelke</t>
  </si>
  <si>
    <t>SZO-23/2-0081</t>
  </si>
  <si>
    <t>B</t>
  </si>
  <si>
    <t>SZO-23/2-0062</t>
  </si>
  <si>
    <t>SZO-23/2-0027</t>
  </si>
  <si>
    <t>Micskei Miskolczy Károly Általános Iskola</t>
  </si>
  <si>
    <t>SZO-23/2-0091</t>
  </si>
  <si>
    <t>Dsida Jenő Általános Iskola, Grigore Silasi Általános Iskola</t>
  </si>
  <si>
    <t>Vice, Bethlen</t>
  </si>
  <si>
    <t>SZO-23/2-0050</t>
  </si>
  <si>
    <t>Schola Egyesület</t>
  </si>
  <si>
    <t>Magyardécsei Általános Iskola</t>
  </si>
  <si>
    <t xml:space="preserve">   Magyardécse</t>
  </si>
  <si>
    <t>SZO-23/2-0087</t>
  </si>
  <si>
    <t>Kalotaszeg Szülői Szövetség</t>
  </si>
  <si>
    <t>Bánffyhunyadi Octavian Goga Elméleti Liceum</t>
  </si>
  <si>
    <t>Bánffyhunyad</t>
  </si>
  <si>
    <t>SZO-23/2-0077</t>
  </si>
  <si>
    <t>Dési Civil Műhely</t>
  </si>
  <si>
    <t>Dési 1.es Számú Általános Iskola, Andrei Muresanu Főgimnázium Dés,</t>
  </si>
  <si>
    <t>Dés</t>
  </si>
  <si>
    <t>SZO-23/2-0011</t>
  </si>
  <si>
    <t>SZO-23/2-0088</t>
  </si>
  <si>
    <t>Körösfői Kós Károly Iskola</t>
  </si>
  <si>
    <t>Körösfő</t>
  </si>
  <si>
    <t>SZO-23/2-0082</t>
  </si>
  <si>
    <t>Carbo Gremium Humanitárius Egyesület</t>
  </si>
  <si>
    <t>Mihai Eminescu Kollégium</t>
  </si>
  <si>
    <t>Petrozsény</t>
  </si>
  <si>
    <t>SZO-23/2-0014</t>
  </si>
  <si>
    <t>SZO-23/2-0052</t>
  </si>
  <si>
    <t>SZO-23/2-0067</t>
  </si>
  <si>
    <t>SZO-23/2-0093</t>
  </si>
  <si>
    <t>Aurel Mosora  Állami Gimnázium
Mircea Eliade Főgimnázium</t>
  </si>
  <si>
    <t>SZO-23/2-0070</t>
  </si>
  <si>
    <t>SZO-23/2-0006</t>
  </si>
  <si>
    <t>Beresztelki Általános Iskola, Marosvécsi Kemény János Iskola, Szászrégeni Florea Bogdan Gimnázium</t>
  </si>
  <si>
    <t>Magyarfülpös, Marosvécs, Marosvásárhely, Szászrégen</t>
  </si>
  <si>
    <t>SZO-23/2-0051</t>
  </si>
  <si>
    <t>Pro Schola Mediensis Egyesület</t>
  </si>
  <si>
    <t>Báthory István Általános Iskola</t>
  </si>
  <si>
    <t>Medgyes</t>
  </si>
  <si>
    <t>SZO-23/2-0049</t>
  </si>
  <si>
    <t>A Szaktestület a beérkezett 22 pályázatból 22 pályázatot javasolt támogatásra. A  Kuratórium jóváhagyta a Szaktestület javaslatát. A nyertes pályázók listája a következő:</t>
  </si>
  <si>
    <t>Magyar-lapád</t>
  </si>
  <si>
    <r>
      <t xml:space="preserve">JEGYZŐKÖNYV
</t>
    </r>
    <r>
      <rPr>
        <sz val="10"/>
        <rFont val="Calibri"/>
        <family val="2"/>
      </rPr>
      <t>a Communitas Alapítvány Szórvány Szaktestületének</t>
    </r>
    <r>
      <rPr>
        <b/>
        <sz val="10"/>
        <rFont val="Calibri"/>
        <family val="2"/>
      </rPr>
      <t xml:space="preserve"> szórványkollégiumok ingázási </t>
    </r>
    <r>
      <rPr>
        <sz val="10"/>
        <rFont val="Calibri"/>
        <family val="2"/>
      </rPr>
      <t xml:space="preserve">támogatásának döntéséről
2023. október 26.
</t>
    </r>
    <r>
      <rPr>
        <b/>
        <sz val="10"/>
        <rFont val="Calibri"/>
        <family val="2"/>
      </rPr>
      <t>B. kategória</t>
    </r>
  </si>
  <si>
    <t>SZO-23/2-0024</t>
  </si>
  <si>
    <t>Bandi Márta Zsuzsanna</t>
  </si>
  <si>
    <t>C</t>
  </si>
  <si>
    <t>Sárkány</t>
  </si>
  <si>
    <t>Sárkányi Általános Iskola</t>
  </si>
  <si>
    <t>SZO-23/2-0047</t>
  </si>
  <si>
    <t>Iambor Esztella</t>
  </si>
  <si>
    <t xml:space="preserve">Kallós Zoltán Alapítvány </t>
  </si>
  <si>
    <t>SZO-23/2-0086</t>
  </si>
  <si>
    <t>Hașcău Leontina</t>
  </si>
  <si>
    <t>Colegiul Național Mihai Eminescu</t>
  </si>
  <si>
    <t>SZO-23/2-0084</t>
  </si>
  <si>
    <t>Dénes Melinda</t>
  </si>
  <si>
    <t>SZO-23/2-0085</t>
  </si>
  <si>
    <t>Békési Tünde</t>
  </si>
  <si>
    <t>SZO-23/2-0035</t>
  </si>
  <si>
    <t>Tőrők Mária Izabella</t>
  </si>
  <si>
    <t>Beresztelki Általános Iskola</t>
  </si>
  <si>
    <t>SZO-23/2-0015</t>
  </si>
  <si>
    <t>Bodor Veronka</t>
  </si>
  <si>
    <t>Beresztelki Általános Iskola- Magyarfülpösi tagozat</t>
  </si>
  <si>
    <t>SZO-23/2-0071</t>
  </si>
  <si>
    <t>Varga Ana-Maria</t>
  </si>
  <si>
    <t>Marosvásárhely</t>
  </si>
  <si>
    <t>SZO-23/2-0072</t>
  </si>
  <si>
    <t>Simon Anna-Maria</t>
  </si>
  <si>
    <t>A Szaktestület a beérkezett 9 pályázatból 9 pályázatot javasolt támogatásra. A  Kuratórium jóváhagyta a Szaktestület javaslatát. A nyertes pályázók listája a következő:</t>
  </si>
  <si>
    <r>
      <t xml:space="preserve">JEGYZŐKÖNYV
</t>
    </r>
    <r>
      <rPr>
        <sz val="10"/>
        <rFont val="Calibri"/>
        <family val="2"/>
      </rPr>
      <t>a Communitas Alapítvány Szórvány Szaktestületének</t>
    </r>
    <r>
      <rPr>
        <b/>
        <sz val="10"/>
        <rFont val="Calibri"/>
        <family val="2"/>
      </rPr>
      <t xml:space="preserve"> szórványba ingázó pedagógusok </t>
    </r>
    <r>
      <rPr>
        <sz val="10"/>
        <rFont val="Calibri"/>
        <family val="2"/>
      </rPr>
      <t xml:space="preserve">támogatásának döntéséről
2023. október 26.
</t>
    </r>
    <r>
      <rPr>
        <b/>
        <sz val="10"/>
        <rFont val="Calibri"/>
        <family val="2"/>
      </rPr>
      <t>C. kategória</t>
    </r>
  </si>
  <si>
    <t>Brassó</t>
  </si>
  <si>
    <t>Hargita (Csángó Kollégium)</t>
  </si>
  <si>
    <r>
      <t xml:space="preserve">JEGYZŐKÖNYV
</t>
    </r>
    <r>
      <rPr>
        <sz val="10"/>
        <rFont val="Calibri"/>
        <family val="2"/>
      </rPr>
      <t>a Communitas Alapítvány Szórvány Szaktestületének</t>
    </r>
    <r>
      <rPr>
        <b/>
        <sz val="10"/>
        <rFont val="Calibri"/>
        <family val="2"/>
      </rPr>
      <t xml:space="preserve"> szórványkollégiumok bentlakási, ingázási</t>
    </r>
    <r>
      <rPr>
        <sz val="10"/>
        <rFont val="Calibri"/>
        <family val="2"/>
      </rPr>
      <t xml:space="preserve"> és </t>
    </r>
    <r>
      <rPr>
        <b/>
        <sz val="10"/>
        <rFont val="Calibri"/>
        <family val="2"/>
      </rPr>
      <t xml:space="preserve">szórványba ingázó pedagógusok </t>
    </r>
    <r>
      <rPr>
        <sz val="10"/>
        <rFont val="Calibri"/>
        <family val="2"/>
      </rPr>
      <t>támogatásai megyei leosztásban
2023. október 26.</t>
    </r>
  </si>
  <si>
    <r>
      <t xml:space="preserve">A Szaktestület </t>
    </r>
    <r>
      <rPr>
        <sz val="10"/>
        <rFont val="Calibri"/>
        <family val="2"/>
      </rPr>
      <t>910.075 lej keretösszeggel rendelkezett, a beérkezett 60 pályázatot mind támogatásra javasolta. A nyertes pályázók megyei leosztása a következő:</t>
    </r>
  </si>
  <si>
    <t>Jelen voltak: Lakatos András-elnök, Balázs Bécsi Attila, Fülöp Károly, Halász Ferenc, Máté Márta, Rozs Rita Éva, Szőcs Ildikó, Vetési László, Vicsai János.
Az ülésről hiányzott: Gerebenics Mihály, Borsos Károly László.</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</si>
</sst>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Ft&quot;;\-#,##0\ &quot;Ft&quot;"/>
    <numFmt numFmtId="173" formatCode="#,##0\ &quot;Ft&quot;;[Red]\-#,##0\ &quot;Ft&quot;"/>
    <numFmt numFmtId="174" formatCode="#,##0.00\ &quot;Ft&quot;;\-#,##0.00\ &quot;Ft&quot;"/>
    <numFmt numFmtId="175" formatCode="#,##0.00\ &quot;Ft&quot;;[Red]\-#,##0.00\ &quot;Ft&quot;"/>
    <numFmt numFmtId="176" formatCode="_-* #,##0\ &quot;Ft&quot;_-;\-* #,##0\ &quot;Ft&quot;_-;_-* &quot;-&quot;\ &quot;Ft&quot;_-;_-@_-"/>
    <numFmt numFmtId="177" formatCode="_-* #,##0\ _F_t_-;\-* #,##0\ _F_t_-;_-* &quot;-&quot;\ _F_t_-;_-@_-"/>
    <numFmt numFmtId="178" formatCode="_-* #,##0.00\ &quot;Ft&quot;_-;\-* #,##0.00\ &quot;Ft&quot;_-;_-* &quot;-&quot;??\ &quot;Ft&quot;_-;_-@_-"/>
    <numFmt numFmtId="179" formatCode="_-* #,##0.00\ _F_t_-;\-* #,##0.00\ _F_t_-;_-* &quot;-&quot;??\ _F_t_-;_-@_-"/>
    <numFmt numFmtId="180" formatCode="#,##0\ &quot;RON&quot;;\-#,##0\ &quot;RON&quot;"/>
    <numFmt numFmtId="181" formatCode="#,##0\ &quot;RON&quot;;[Red]\-#,##0\ &quot;RON&quot;"/>
    <numFmt numFmtId="182" formatCode="#,##0.00\ &quot;RON&quot;;\-#,##0.00\ &quot;RON&quot;"/>
    <numFmt numFmtId="183" formatCode="#,##0.00\ &quot;RON&quot;;[Red]\-#,##0.00\ &quot;RON&quot;"/>
    <numFmt numFmtId="184" formatCode="_-* #,##0\ &quot;RON&quot;_-;\-* #,##0\ &quot;RON&quot;_-;_-* &quot;-&quot;\ &quot;RON&quot;_-;_-@_-"/>
    <numFmt numFmtId="185" formatCode="_-* #,##0\ _R_O_N_-;\-* #,##0\ _R_O_N_-;_-* &quot;-&quot;\ _R_O_N_-;_-@_-"/>
    <numFmt numFmtId="186" formatCode="_-* #,##0.00\ &quot;RON&quot;_-;\-* #,##0.00\ &quot;RON&quot;_-;_-* &quot;-&quot;??\ &quot;RON&quot;_-;_-@_-"/>
    <numFmt numFmtId="187" formatCode="_-* #,##0.00\ _R_O_N_-;\-* #,##0.00\ _R_O_N_-;_-* &quot;-&quot;??\ _R_O_N_-;_-@_-"/>
    <numFmt numFmtId="188" formatCode="&quot;Yes&quot;;&quot;Yes&quot;;&quot;No&quot;"/>
    <numFmt numFmtId="189" formatCode="&quot;True&quot;;&quot;True&quot;;&quot;False&quot;"/>
    <numFmt numFmtId="190" formatCode="&quot;On&quot;;&quot;On&quot;;&quot;Off&quot;"/>
    <numFmt numFmtId="191" formatCode="[$€-2]\ #,##0.00_);[Red]\([$€-2]\ #,##0.00\)"/>
  </numFmts>
  <fonts count="45">
    <font>
      <sz val="10"/>
      <name val="Arial"/>
      <family val="0"/>
    </font>
    <font>
      <sz val="10"/>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9">
    <xf numFmtId="0" fontId="0" fillId="0" borderId="0" xfId="0" applyAlignment="1">
      <alignment/>
    </xf>
    <xf numFmtId="0" fontId="22" fillId="0" borderId="0" xfId="0" applyFont="1" applyBorder="1" applyAlignment="1">
      <alignment/>
    </xf>
    <xf numFmtId="0" fontId="23" fillId="0" borderId="0" xfId="0" applyFont="1" applyBorder="1" applyAlignment="1">
      <alignment vertical="center" wrapText="1"/>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Alignment="1">
      <alignment horizontal="center" vertical="center" wrapText="1"/>
    </xf>
    <xf numFmtId="3" fontId="22" fillId="0" borderId="0" xfId="0" applyNumberFormat="1" applyFont="1" applyAlignment="1">
      <alignment horizontal="right" vertical="center" wrapText="1"/>
    </xf>
    <xf numFmtId="3" fontId="22" fillId="0" borderId="0" xfId="0" applyNumberFormat="1" applyFont="1" applyFill="1" applyAlignment="1">
      <alignment horizontal="right" vertical="center" wrapText="1"/>
    </xf>
    <xf numFmtId="0" fontId="22" fillId="0" borderId="0" xfId="0" applyFont="1" applyFill="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3" fontId="1" fillId="0" borderId="10" xfId="0" applyNumberFormat="1" applyFont="1" applyBorder="1" applyAlignment="1">
      <alignment horizontal="center" vertical="center" wrapText="1"/>
    </xf>
    <xf numFmtId="0" fontId="2" fillId="33" borderId="10" xfId="0"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0" fontId="44" fillId="0" borderId="10" xfId="0" applyFont="1" applyBorder="1" applyAlignment="1">
      <alignment vertical="center" wrapText="1"/>
    </xf>
    <xf numFmtId="0" fontId="1" fillId="0" borderId="0" xfId="0" applyFont="1" applyBorder="1" applyAlignment="1">
      <alignment/>
    </xf>
    <xf numFmtId="0" fontId="2" fillId="0" borderId="0" xfId="0" applyFont="1" applyBorder="1" applyAlignment="1">
      <alignment vertical="center" wrapText="1"/>
    </xf>
    <xf numFmtId="0" fontId="1" fillId="0" borderId="0" xfId="0" applyFont="1" applyAlignment="1">
      <alignment vertical="center" wrapText="1"/>
    </xf>
    <xf numFmtId="0" fontId="1" fillId="0" borderId="0" xfId="0" applyFont="1" applyFill="1" applyAlignment="1">
      <alignment vertical="center" wrapText="1"/>
    </xf>
    <xf numFmtId="0" fontId="1" fillId="0" borderId="0" xfId="0" applyFont="1" applyFill="1" applyAlignment="1">
      <alignment wrapText="1"/>
    </xf>
    <xf numFmtId="0" fontId="1" fillId="0" borderId="0" xfId="0" applyFont="1" applyAlignment="1">
      <alignment horizontal="center" vertical="center" wrapText="1"/>
    </xf>
    <xf numFmtId="3" fontId="1" fillId="0" borderId="0" xfId="0" applyNumberFormat="1" applyFont="1" applyAlignment="1">
      <alignment horizontal="center" vertical="center" wrapText="1"/>
    </xf>
    <xf numFmtId="0" fontId="2" fillId="0" borderId="10" xfId="0" applyFont="1" applyBorder="1" applyAlignment="1">
      <alignment vertical="center" wrapText="1"/>
    </xf>
    <xf numFmtId="0" fontId="1" fillId="0" borderId="0" xfId="0" applyFont="1" applyAlignment="1">
      <alignment/>
    </xf>
    <xf numFmtId="0" fontId="1" fillId="0" borderId="0" xfId="0" applyFont="1" applyAlignment="1">
      <alignment wrapText="1"/>
    </xf>
    <xf numFmtId="0" fontId="1" fillId="0" borderId="0" xfId="0" applyFont="1" applyFill="1" applyAlignment="1">
      <alignment horizontal="center" vertical="center" wrapText="1"/>
    </xf>
    <xf numFmtId="0" fontId="1" fillId="0" borderId="0" xfId="0" applyFont="1" applyAlignment="1">
      <alignment horizontal="center" wrapText="1"/>
    </xf>
    <xf numFmtId="4" fontId="1" fillId="0" borderId="0" xfId="0" applyNumberFormat="1" applyFont="1" applyAlignment="1">
      <alignment horizontal="center" wrapText="1"/>
    </xf>
    <xf numFmtId="0" fontId="44" fillId="0" borderId="10" xfId="0" applyFont="1" applyBorder="1" applyAlignment="1">
      <alignment horizontal="left" vertical="center" wrapText="1"/>
    </xf>
    <xf numFmtId="3" fontId="1" fillId="0" borderId="10" xfId="0" applyNumberFormat="1" applyFont="1" applyBorder="1" applyAlignment="1">
      <alignment vertical="center" wrapText="1"/>
    </xf>
    <xf numFmtId="0" fontId="1" fillId="0" borderId="10" xfId="0" applyFont="1" applyBorder="1" applyAlignment="1">
      <alignment horizontal="left" vertical="center" wrapText="1"/>
    </xf>
    <xf numFmtId="3" fontId="1" fillId="0" borderId="10" xfId="0" applyNumberFormat="1" applyFont="1" applyFill="1" applyBorder="1" applyAlignment="1">
      <alignment vertical="center" wrapText="1"/>
    </xf>
    <xf numFmtId="0" fontId="44" fillId="0" borderId="10" xfId="0" applyFont="1" applyBorder="1" applyAlignment="1">
      <alignment horizontal="center" vertical="center" wrapText="1"/>
    </xf>
    <xf numFmtId="0" fontId="1" fillId="0" borderId="10" xfId="0" applyFont="1" applyFill="1" applyBorder="1" applyAlignment="1">
      <alignment vertical="center" wrapText="1"/>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3" fontId="1" fillId="0" borderId="14" xfId="0"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3"/>
  <sheetViews>
    <sheetView zoomScalePageLayoutView="0" workbookViewId="0" topLeftCell="A1">
      <pane ySplit="4" topLeftCell="A5" activePane="bottomLeft" state="frozen"/>
      <selection pane="topLeft" activeCell="A1" sqref="A1"/>
      <selection pane="bottomLeft" activeCell="A2" sqref="A2:I2"/>
    </sheetView>
  </sheetViews>
  <sheetFormatPr defaultColWidth="9.140625" defaultRowHeight="12.75"/>
  <cols>
    <col min="1" max="1" width="9.140625" style="20" customWidth="1"/>
    <col min="2" max="2" width="19.00390625" style="17" customWidth="1"/>
    <col min="3" max="3" width="23.140625" style="17" customWidth="1"/>
    <col min="4" max="4" width="4.00390625" style="17" bestFit="1" customWidth="1"/>
    <col min="5" max="5" width="10.28125" style="17" bestFit="1" customWidth="1"/>
    <col min="6" max="6" width="10.421875" style="20" customWidth="1"/>
    <col min="7" max="7" width="9.00390625" style="20" bestFit="1" customWidth="1"/>
    <col min="8" max="8" width="8.7109375" style="17" bestFit="1" customWidth="1"/>
    <col min="9" max="9" width="8.140625" style="21" bestFit="1" customWidth="1"/>
    <col min="10" max="16384" width="9.140625" style="17" customWidth="1"/>
  </cols>
  <sheetData>
    <row r="1" spans="1:9" s="15" customFormat="1" ht="69.75" customHeight="1">
      <c r="A1" s="36" t="s">
        <v>134</v>
      </c>
      <c r="B1" s="36"/>
      <c r="C1" s="36"/>
      <c r="D1" s="36"/>
      <c r="E1" s="36"/>
      <c r="F1" s="36"/>
      <c r="G1" s="36"/>
      <c r="H1" s="36"/>
      <c r="I1" s="36"/>
    </row>
    <row r="2" spans="1:9" s="15" customFormat="1" ht="40.5" customHeight="1">
      <c r="A2" s="37" t="s">
        <v>216</v>
      </c>
      <c r="B2" s="37"/>
      <c r="C2" s="37"/>
      <c r="D2" s="37"/>
      <c r="E2" s="37"/>
      <c r="F2" s="37"/>
      <c r="G2" s="37"/>
      <c r="H2" s="37"/>
      <c r="I2" s="37"/>
    </row>
    <row r="3" spans="1:9" s="15" customFormat="1" ht="42" customHeight="1">
      <c r="A3" s="38" t="s">
        <v>135</v>
      </c>
      <c r="B3" s="38"/>
      <c r="C3" s="38"/>
      <c r="D3" s="38"/>
      <c r="E3" s="38"/>
      <c r="F3" s="38"/>
      <c r="G3" s="38"/>
      <c r="H3" s="38"/>
      <c r="I3" s="38"/>
    </row>
    <row r="4" spans="1:9" s="16" customFormat="1" ht="51">
      <c r="A4" s="12" t="s">
        <v>0</v>
      </c>
      <c r="B4" s="12" t="s">
        <v>1</v>
      </c>
      <c r="C4" s="12" t="s">
        <v>28</v>
      </c>
      <c r="D4" s="12" t="s">
        <v>2</v>
      </c>
      <c r="E4" s="12" t="s">
        <v>3</v>
      </c>
      <c r="F4" s="12" t="s">
        <v>4</v>
      </c>
      <c r="G4" s="12" t="s">
        <v>13</v>
      </c>
      <c r="H4" s="12" t="s">
        <v>14</v>
      </c>
      <c r="I4" s="13" t="s">
        <v>12</v>
      </c>
    </row>
    <row r="5" spans="1:9" ht="25.5">
      <c r="A5" s="9" t="s">
        <v>43</v>
      </c>
      <c r="B5" s="9" t="s">
        <v>44</v>
      </c>
      <c r="C5" s="9" t="s">
        <v>45</v>
      </c>
      <c r="D5" s="10" t="s">
        <v>33</v>
      </c>
      <c r="E5" s="10" t="s">
        <v>11</v>
      </c>
      <c r="F5" s="32" t="s">
        <v>11</v>
      </c>
      <c r="G5" s="10">
        <v>15</v>
      </c>
      <c r="H5" s="10">
        <v>0</v>
      </c>
      <c r="I5" s="11">
        <v>6000</v>
      </c>
    </row>
    <row r="6" spans="1:9" s="18" customFormat="1" ht="25.5">
      <c r="A6" s="9" t="s">
        <v>57</v>
      </c>
      <c r="B6" s="9" t="s">
        <v>58</v>
      </c>
      <c r="C6" s="9" t="s">
        <v>59</v>
      </c>
      <c r="D6" s="10" t="s">
        <v>33</v>
      </c>
      <c r="E6" s="10" t="s">
        <v>17</v>
      </c>
      <c r="F6" s="10" t="s">
        <v>60</v>
      </c>
      <c r="G6" s="10">
        <v>11</v>
      </c>
      <c r="H6" s="10">
        <v>19</v>
      </c>
      <c r="I6" s="11">
        <v>8200</v>
      </c>
    </row>
    <row r="7" spans="1:9" s="18" customFormat="1" ht="25.5">
      <c r="A7" s="9" t="s">
        <v>50</v>
      </c>
      <c r="B7" s="14" t="s">
        <v>51</v>
      </c>
      <c r="C7" s="14" t="s">
        <v>52</v>
      </c>
      <c r="D7" s="10" t="s">
        <v>33</v>
      </c>
      <c r="E7" s="10" t="s">
        <v>27</v>
      </c>
      <c r="F7" s="32" t="s">
        <v>49</v>
      </c>
      <c r="G7" s="10">
        <v>8</v>
      </c>
      <c r="H7" s="10">
        <v>0</v>
      </c>
      <c r="I7" s="11">
        <v>3200</v>
      </c>
    </row>
    <row r="8" spans="1:9" s="18" customFormat="1" ht="25.5">
      <c r="A8" s="9" t="s">
        <v>53</v>
      </c>
      <c r="B8" s="9" t="s">
        <v>54</v>
      </c>
      <c r="C8" s="9" t="s">
        <v>55</v>
      </c>
      <c r="D8" s="10" t="s">
        <v>33</v>
      </c>
      <c r="E8" s="10" t="s">
        <v>27</v>
      </c>
      <c r="F8" s="10" t="s">
        <v>56</v>
      </c>
      <c r="G8" s="10">
        <v>15</v>
      </c>
      <c r="H8" s="10">
        <v>15</v>
      </c>
      <c r="I8" s="11">
        <v>9000</v>
      </c>
    </row>
    <row r="9" spans="1:9" s="18" customFormat="1" ht="38.25">
      <c r="A9" s="9" t="s">
        <v>46</v>
      </c>
      <c r="B9" s="9" t="s">
        <v>47</v>
      </c>
      <c r="C9" s="9" t="s">
        <v>48</v>
      </c>
      <c r="D9" s="10" t="s">
        <v>33</v>
      </c>
      <c r="E9" s="10" t="s">
        <v>27</v>
      </c>
      <c r="F9" s="10" t="s">
        <v>49</v>
      </c>
      <c r="G9" s="10">
        <v>1</v>
      </c>
      <c r="H9" s="10">
        <v>0</v>
      </c>
      <c r="I9" s="11">
        <v>400</v>
      </c>
    </row>
    <row r="10" spans="1:9" s="18" customFormat="1" ht="25.5">
      <c r="A10" s="9" t="s">
        <v>30</v>
      </c>
      <c r="B10" s="14" t="s">
        <v>31</v>
      </c>
      <c r="C10" s="14" t="s">
        <v>32</v>
      </c>
      <c r="D10" s="10" t="s">
        <v>33</v>
      </c>
      <c r="E10" s="10" t="s">
        <v>16</v>
      </c>
      <c r="F10" s="32" t="s">
        <v>34</v>
      </c>
      <c r="G10" s="10">
        <v>108</v>
      </c>
      <c r="H10" s="10">
        <v>0</v>
      </c>
      <c r="I10" s="11">
        <v>43200</v>
      </c>
    </row>
    <row r="11" spans="1:9" s="18" customFormat="1" ht="25.5">
      <c r="A11" s="9" t="s">
        <v>39</v>
      </c>
      <c r="B11" s="9" t="s">
        <v>40</v>
      </c>
      <c r="C11" s="14" t="s">
        <v>41</v>
      </c>
      <c r="D11" s="10" t="s">
        <v>33</v>
      </c>
      <c r="E11" s="10" t="s">
        <v>16</v>
      </c>
      <c r="F11" s="32" t="s">
        <v>137</v>
      </c>
      <c r="G11" s="10">
        <v>0</v>
      </c>
      <c r="H11" s="10">
        <v>21</v>
      </c>
      <c r="I11" s="11">
        <v>4200</v>
      </c>
    </row>
    <row r="12" spans="1:9" s="18" customFormat="1" ht="25.5">
      <c r="A12" s="9" t="s">
        <v>35</v>
      </c>
      <c r="B12" s="9" t="s">
        <v>36</v>
      </c>
      <c r="C12" s="9" t="s">
        <v>37</v>
      </c>
      <c r="D12" s="10" t="s">
        <v>33</v>
      </c>
      <c r="E12" s="10" t="s">
        <v>16</v>
      </c>
      <c r="F12" s="32" t="s">
        <v>182</v>
      </c>
      <c r="G12" s="10">
        <v>18</v>
      </c>
      <c r="H12" s="10">
        <v>11</v>
      </c>
      <c r="I12" s="11">
        <v>9400</v>
      </c>
    </row>
    <row r="13" spans="1:9" s="18" customFormat="1" ht="165.75">
      <c r="A13" s="9" t="s">
        <v>81</v>
      </c>
      <c r="B13" s="9" t="s">
        <v>82</v>
      </c>
      <c r="C13" s="9" t="s">
        <v>83</v>
      </c>
      <c r="D13" s="10" t="s">
        <v>33</v>
      </c>
      <c r="E13" s="10" t="s">
        <v>136</v>
      </c>
      <c r="F13" s="10" t="s">
        <v>84</v>
      </c>
      <c r="G13" s="10">
        <v>40</v>
      </c>
      <c r="H13" s="10">
        <v>0</v>
      </c>
      <c r="I13" s="11">
        <v>16000</v>
      </c>
    </row>
    <row r="14" spans="1:9" s="19" customFormat="1" ht="25.5">
      <c r="A14" s="9" t="s">
        <v>85</v>
      </c>
      <c r="B14" s="9" t="s">
        <v>86</v>
      </c>
      <c r="C14" s="9" t="s">
        <v>87</v>
      </c>
      <c r="D14" s="10" t="s">
        <v>33</v>
      </c>
      <c r="E14" s="10" t="s">
        <v>19</v>
      </c>
      <c r="F14" s="10" t="s">
        <v>88</v>
      </c>
      <c r="G14" s="10">
        <v>0</v>
      </c>
      <c r="H14" s="10">
        <v>76</v>
      </c>
      <c r="I14" s="11">
        <v>15200</v>
      </c>
    </row>
    <row r="15" spans="1:9" s="18" customFormat="1" ht="38.25">
      <c r="A15" s="9" t="s">
        <v>61</v>
      </c>
      <c r="B15" s="9" t="s">
        <v>62</v>
      </c>
      <c r="C15" s="9" t="s">
        <v>62</v>
      </c>
      <c r="D15" s="10" t="s">
        <v>33</v>
      </c>
      <c r="E15" s="10" t="s">
        <v>18</v>
      </c>
      <c r="F15" s="32" t="s">
        <v>138</v>
      </c>
      <c r="G15" s="10">
        <v>39</v>
      </c>
      <c r="H15" s="10">
        <v>31</v>
      </c>
      <c r="I15" s="11">
        <v>21800</v>
      </c>
    </row>
    <row r="16" spans="1:9" s="18" customFormat="1" ht="38.25">
      <c r="A16" s="9" t="s">
        <v>68</v>
      </c>
      <c r="B16" s="9" t="s">
        <v>69</v>
      </c>
      <c r="C16" s="14" t="s">
        <v>70</v>
      </c>
      <c r="D16" s="10" t="s">
        <v>33</v>
      </c>
      <c r="E16" s="10" t="s">
        <v>18</v>
      </c>
      <c r="F16" s="10" t="s">
        <v>67</v>
      </c>
      <c r="G16" s="10">
        <v>9</v>
      </c>
      <c r="H16" s="10">
        <v>0</v>
      </c>
      <c r="I16" s="11">
        <v>3600</v>
      </c>
    </row>
    <row r="17" spans="1:9" ht="25.5">
      <c r="A17" s="9" t="s">
        <v>71</v>
      </c>
      <c r="B17" s="9" t="s">
        <v>72</v>
      </c>
      <c r="C17" s="9" t="s">
        <v>72</v>
      </c>
      <c r="D17" s="10" t="s">
        <v>33</v>
      </c>
      <c r="E17" s="10" t="s">
        <v>18</v>
      </c>
      <c r="F17" s="32" t="s">
        <v>73</v>
      </c>
      <c r="G17" s="10">
        <v>56</v>
      </c>
      <c r="H17" s="10">
        <v>41</v>
      </c>
      <c r="I17" s="11">
        <v>30600</v>
      </c>
    </row>
    <row r="18" spans="1:9" ht="25.5">
      <c r="A18" s="9" t="s">
        <v>78</v>
      </c>
      <c r="B18" s="9" t="s">
        <v>79</v>
      </c>
      <c r="C18" s="9" t="s">
        <v>80</v>
      </c>
      <c r="D18" s="10" t="s">
        <v>33</v>
      </c>
      <c r="E18" s="10" t="s">
        <v>18</v>
      </c>
      <c r="F18" s="32" t="s">
        <v>67</v>
      </c>
      <c r="G18" s="10">
        <v>64</v>
      </c>
      <c r="H18" s="10">
        <v>0</v>
      </c>
      <c r="I18" s="11">
        <v>25600</v>
      </c>
    </row>
    <row r="19" spans="1:9" s="18" customFormat="1" ht="25.5">
      <c r="A19" s="9" t="s">
        <v>74</v>
      </c>
      <c r="B19" s="9" t="s">
        <v>75</v>
      </c>
      <c r="C19" s="9" t="s">
        <v>76</v>
      </c>
      <c r="D19" s="10" t="s">
        <v>33</v>
      </c>
      <c r="E19" s="10" t="s">
        <v>18</v>
      </c>
      <c r="F19" s="32" t="s">
        <v>77</v>
      </c>
      <c r="G19" s="10">
        <v>86</v>
      </c>
      <c r="H19" s="10">
        <v>21</v>
      </c>
      <c r="I19" s="11">
        <v>38600</v>
      </c>
    </row>
    <row r="20" spans="1:9" ht="38.25">
      <c r="A20" s="9" t="s">
        <v>64</v>
      </c>
      <c r="B20" s="9" t="s">
        <v>65</v>
      </c>
      <c r="C20" s="9" t="s">
        <v>66</v>
      </c>
      <c r="D20" s="10" t="s">
        <v>33</v>
      </c>
      <c r="E20" s="10" t="s">
        <v>18</v>
      </c>
      <c r="F20" s="10" t="s">
        <v>67</v>
      </c>
      <c r="G20" s="10">
        <v>18</v>
      </c>
      <c r="H20" s="10">
        <v>0</v>
      </c>
      <c r="I20" s="11">
        <v>7200</v>
      </c>
    </row>
    <row r="21" spans="1:9" ht="25.5">
      <c r="A21" s="9" t="s">
        <v>93</v>
      </c>
      <c r="B21" s="9" t="s">
        <v>94</v>
      </c>
      <c r="C21" s="9" t="s">
        <v>95</v>
      </c>
      <c r="D21" s="10" t="s">
        <v>33</v>
      </c>
      <c r="E21" s="10" t="s">
        <v>24</v>
      </c>
      <c r="F21" s="10" t="s">
        <v>96</v>
      </c>
      <c r="G21" s="10">
        <v>9</v>
      </c>
      <c r="H21" s="10">
        <v>10</v>
      </c>
      <c r="I21" s="11">
        <v>5600</v>
      </c>
    </row>
    <row r="22" spans="1:9" ht="38.25">
      <c r="A22" s="9" t="s">
        <v>99</v>
      </c>
      <c r="B22" s="9" t="s">
        <v>100</v>
      </c>
      <c r="C22" s="9" t="s">
        <v>101</v>
      </c>
      <c r="D22" s="10" t="s">
        <v>33</v>
      </c>
      <c r="E22" s="10" t="s">
        <v>24</v>
      </c>
      <c r="F22" s="10" t="s">
        <v>102</v>
      </c>
      <c r="G22" s="10">
        <v>14</v>
      </c>
      <c r="H22" s="10">
        <v>15</v>
      </c>
      <c r="I22" s="11">
        <v>8600</v>
      </c>
    </row>
    <row r="23" spans="1:9" ht="25.5">
      <c r="A23" s="9" t="s">
        <v>97</v>
      </c>
      <c r="B23" s="9" t="s">
        <v>98</v>
      </c>
      <c r="C23" s="9" t="s">
        <v>95</v>
      </c>
      <c r="D23" s="10" t="s">
        <v>33</v>
      </c>
      <c r="E23" s="10" t="s">
        <v>24</v>
      </c>
      <c r="F23" s="10" t="s">
        <v>96</v>
      </c>
      <c r="G23" s="10">
        <v>15</v>
      </c>
      <c r="H23" s="10">
        <v>0</v>
      </c>
      <c r="I23" s="11">
        <v>6000</v>
      </c>
    </row>
    <row r="24" spans="1:9" ht="25.5">
      <c r="A24" s="9" t="s">
        <v>89</v>
      </c>
      <c r="B24" s="9" t="s">
        <v>90</v>
      </c>
      <c r="C24" s="9" t="s">
        <v>91</v>
      </c>
      <c r="D24" s="10" t="s">
        <v>33</v>
      </c>
      <c r="E24" s="10" t="s">
        <v>24</v>
      </c>
      <c r="F24" s="10" t="s">
        <v>92</v>
      </c>
      <c r="G24" s="10">
        <v>0</v>
      </c>
      <c r="H24" s="10">
        <v>43</v>
      </c>
      <c r="I24" s="11">
        <v>8600</v>
      </c>
    </row>
    <row r="25" spans="1:9" ht="89.25">
      <c r="A25" s="9" t="s">
        <v>103</v>
      </c>
      <c r="B25" s="9" t="s">
        <v>104</v>
      </c>
      <c r="C25" s="9" t="s">
        <v>105</v>
      </c>
      <c r="D25" s="10" t="s">
        <v>33</v>
      </c>
      <c r="E25" s="10" t="s">
        <v>20</v>
      </c>
      <c r="F25" s="10" t="s">
        <v>106</v>
      </c>
      <c r="G25" s="10">
        <v>29</v>
      </c>
      <c r="H25" s="10">
        <v>6</v>
      </c>
      <c r="I25" s="11">
        <v>12800</v>
      </c>
    </row>
    <row r="26" spans="1:9" ht="25.5">
      <c r="A26" s="9" t="s">
        <v>107</v>
      </c>
      <c r="B26" s="9" t="s">
        <v>108</v>
      </c>
      <c r="C26" s="9" t="s">
        <v>108</v>
      </c>
      <c r="D26" s="10" t="s">
        <v>33</v>
      </c>
      <c r="E26" s="10" t="s">
        <v>20</v>
      </c>
      <c r="F26" s="10" t="s">
        <v>109</v>
      </c>
      <c r="G26" s="10">
        <v>11</v>
      </c>
      <c r="H26" s="10">
        <v>0</v>
      </c>
      <c r="I26" s="11">
        <v>4400</v>
      </c>
    </row>
    <row r="27" spans="1:9" ht="25.5">
      <c r="A27" s="9" t="s">
        <v>110</v>
      </c>
      <c r="B27" s="14" t="s">
        <v>111</v>
      </c>
      <c r="C27" s="14" t="s">
        <v>112</v>
      </c>
      <c r="D27" s="10" t="s">
        <v>33</v>
      </c>
      <c r="E27" s="10" t="s">
        <v>20</v>
      </c>
      <c r="F27" s="32" t="s">
        <v>113</v>
      </c>
      <c r="G27" s="10">
        <v>16</v>
      </c>
      <c r="H27" s="10">
        <v>8</v>
      </c>
      <c r="I27" s="11">
        <v>8000</v>
      </c>
    </row>
    <row r="28" spans="1:9" ht="76.5">
      <c r="A28" s="9" t="s">
        <v>114</v>
      </c>
      <c r="B28" s="9" t="s">
        <v>115</v>
      </c>
      <c r="C28" s="9" t="s">
        <v>116</v>
      </c>
      <c r="D28" s="10" t="s">
        <v>33</v>
      </c>
      <c r="E28" s="10" t="s">
        <v>22</v>
      </c>
      <c r="F28" s="10" t="s">
        <v>117</v>
      </c>
      <c r="G28" s="10">
        <v>25</v>
      </c>
      <c r="H28" s="10">
        <v>16</v>
      </c>
      <c r="I28" s="11">
        <v>13200</v>
      </c>
    </row>
    <row r="29" spans="1:9" ht="25.5">
      <c r="A29" s="9" t="s">
        <v>118</v>
      </c>
      <c r="B29" s="9" t="s">
        <v>119</v>
      </c>
      <c r="C29" s="9" t="s">
        <v>120</v>
      </c>
      <c r="D29" s="10" t="s">
        <v>33</v>
      </c>
      <c r="E29" s="10" t="s">
        <v>23</v>
      </c>
      <c r="F29" s="10" t="s">
        <v>121</v>
      </c>
      <c r="G29" s="10">
        <v>35</v>
      </c>
      <c r="H29" s="10">
        <v>57</v>
      </c>
      <c r="I29" s="11">
        <v>25400</v>
      </c>
    </row>
    <row r="30" spans="1:9" ht="25.5">
      <c r="A30" s="9" t="s">
        <v>122</v>
      </c>
      <c r="B30" s="9" t="s">
        <v>119</v>
      </c>
      <c r="C30" s="14" t="s">
        <v>123</v>
      </c>
      <c r="D30" s="10" t="s">
        <v>33</v>
      </c>
      <c r="E30" s="10" t="s">
        <v>23</v>
      </c>
      <c r="F30" s="10" t="s">
        <v>124</v>
      </c>
      <c r="G30" s="10">
        <v>0</v>
      </c>
      <c r="H30" s="10">
        <v>6</v>
      </c>
      <c r="I30" s="11">
        <v>1200</v>
      </c>
    </row>
    <row r="31" spans="1:9" ht="25.5">
      <c r="A31" s="9" t="s">
        <v>128</v>
      </c>
      <c r="B31" s="9" t="s">
        <v>119</v>
      </c>
      <c r="C31" s="9" t="s">
        <v>129</v>
      </c>
      <c r="D31" s="10" t="s">
        <v>33</v>
      </c>
      <c r="E31" s="10" t="s">
        <v>23</v>
      </c>
      <c r="F31" s="10" t="s">
        <v>130</v>
      </c>
      <c r="G31" s="10">
        <v>0</v>
      </c>
      <c r="H31" s="10">
        <v>13</v>
      </c>
      <c r="I31" s="11">
        <v>2600</v>
      </c>
    </row>
    <row r="32" spans="1:9" ht="25.5">
      <c r="A32" s="9" t="s">
        <v>131</v>
      </c>
      <c r="B32" s="9" t="s">
        <v>119</v>
      </c>
      <c r="C32" s="9" t="s">
        <v>132</v>
      </c>
      <c r="D32" s="10" t="s">
        <v>33</v>
      </c>
      <c r="E32" s="10" t="s">
        <v>23</v>
      </c>
      <c r="F32" s="10" t="s">
        <v>133</v>
      </c>
      <c r="G32" s="10">
        <v>0</v>
      </c>
      <c r="H32" s="10">
        <v>19</v>
      </c>
      <c r="I32" s="11">
        <v>3800</v>
      </c>
    </row>
    <row r="33" spans="1:9" ht="25.5">
      <c r="A33" s="9" t="s">
        <v>125</v>
      </c>
      <c r="B33" s="14" t="s">
        <v>126</v>
      </c>
      <c r="C33" s="14" t="s">
        <v>127</v>
      </c>
      <c r="D33" s="10" t="s">
        <v>33</v>
      </c>
      <c r="E33" s="10" t="s">
        <v>23</v>
      </c>
      <c r="F33" s="32" t="s">
        <v>121</v>
      </c>
      <c r="G33" s="10">
        <v>36</v>
      </c>
      <c r="H33" s="10">
        <v>0</v>
      </c>
      <c r="I33" s="11">
        <v>14400</v>
      </c>
    </row>
  </sheetData>
  <sheetProtection/>
  <mergeCells count="3">
    <mergeCell ref="A1:I1"/>
    <mergeCell ref="A2:I2"/>
    <mergeCell ref="A3:I3"/>
  </mergeCells>
  <printOptions/>
  <pageMargins left="0.25" right="0.17" top="0.25" bottom="0.2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P38"/>
  <sheetViews>
    <sheetView zoomScalePageLayoutView="0" workbookViewId="0" topLeftCell="A1">
      <pane ySplit="4" topLeftCell="A5" activePane="bottomLeft" state="frozen"/>
      <selection pane="topLeft" activeCell="A1" sqref="A1"/>
      <selection pane="bottomLeft" activeCell="A2" sqref="A2:I2"/>
    </sheetView>
  </sheetViews>
  <sheetFormatPr defaultColWidth="9.140625" defaultRowHeight="12.75"/>
  <cols>
    <col min="1" max="1" width="8.8515625" style="26" bestFit="1" customWidth="1"/>
    <col min="2" max="2" width="18.57421875" style="24" customWidth="1"/>
    <col min="3" max="3" width="19.00390625" style="24" customWidth="1"/>
    <col min="4" max="4" width="3.57421875" style="24" bestFit="1" customWidth="1"/>
    <col min="5" max="5" width="10.28125" style="26" customWidth="1"/>
    <col min="6" max="6" width="12.8515625" style="26" customWidth="1"/>
    <col min="7" max="7" width="8.140625" style="24" customWidth="1"/>
    <col min="8" max="8" width="10.00390625" style="26" bestFit="1" customWidth="1"/>
    <col min="9" max="9" width="8.140625" style="21" bestFit="1" customWidth="1"/>
    <col min="10" max="10" width="11.00390625" style="21" customWidth="1"/>
    <col min="11" max="11" width="10.57421875" style="24" bestFit="1" customWidth="1"/>
    <col min="12" max="16384" width="9.140625" style="24" customWidth="1"/>
  </cols>
  <sheetData>
    <row r="1" spans="1:9" s="15" customFormat="1" ht="64.5" customHeight="1">
      <c r="A1" s="36" t="s">
        <v>183</v>
      </c>
      <c r="B1" s="36"/>
      <c r="C1" s="36"/>
      <c r="D1" s="36"/>
      <c r="E1" s="36"/>
      <c r="F1" s="36"/>
      <c r="G1" s="36"/>
      <c r="H1" s="36"/>
      <c r="I1" s="36"/>
    </row>
    <row r="2" spans="1:9" s="15" customFormat="1" ht="50.25" customHeight="1">
      <c r="A2" s="37" t="s">
        <v>216</v>
      </c>
      <c r="B2" s="37"/>
      <c r="C2" s="37"/>
      <c r="D2" s="37"/>
      <c r="E2" s="37"/>
      <c r="F2" s="37"/>
      <c r="G2" s="37"/>
      <c r="H2" s="37"/>
      <c r="I2" s="37"/>
    </row>
    <row r="3" spans="1:9" s="15" customFormat="1" ht="42.75" customHeight="1">
      <c r="A3" s="38" t="s">
        <v>181</v>
      </c>
      <c r="B3" s="38"/>
      <c r="C3" s="38"/>
      <c r="D3" s="38"/>
      <c r="E3" s="38"/>
      <c r="F3" s="38"/>
      <c r="G3" s="38"/>
      <c r="H3" s="38"/>
      <c r="I3" s="38"/>
    </row>
    <row r="4" spans="1:68" s="22" customFormat="1" ht="38.25">
      <c r="A4" s="12" t="s">
        <v>5</v>
      </c>
      <c r="B4" s="12" t="s">
        <v>1</v>
      </c>
      <c r="C4" s="12" t="s">
        <v>29</v>
      </c>
      <c r="D4" s="12" t="s">
        <v>9</v>
      </c>
      <c r="E4" s="12" t="s">
        <v>3</v>
      </c>
      <c r="F4" s="12" t="s">
        <v>4</v>
      </c>
      <c r="G4" s="12" t="s">
        <v>10</v>
      </c>
      <c r="H4" s="13" t="s">
        <v>6</v>
      </c>
      <c r="I4" s="13" t="s">
        <v>15</v>
      </c>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row>
    <row r="5" spans="1:9" s="18" customFormat="1" ht="38.25">
      <c r="A5" s="9" t="s">
        <v>144</v>
      </c>
      <c r="B5" s="9" t="s">
        <v>58</v>
      </c>
      <c r="C5" s="9" t="s">
        <v>145</v>
      </c>
      <c r="D5" s="10" t="s">
        <v>140</v>
      </c>
      <c r="E5" s="10" t="s">
        <v>17</v>
      </c>
      <c r="F5" s="30" t="s">
        <v>146</v>
      </c>
      <c r="G5" s="9">
        <f>9+10</f>
        <v>19</v>
      </c>
      <c r="H5" s="29">
        <f>1928+1949</f>
        <v>3877</v>
      </c>
      <c r="I5" s="31">
        <v>5816</v>
      </c>
    </row>
    <row r="6" spans="1:9" s="18" customFormat="1" ht="25.5">
      <c r="A6" s="9" t="s">
        <v>147</v>
      </c>
      <c r="B6" s="9" t="s">
        <v>148</v>
      </c>
      <c r="C6" s="9" t="s">
        <v>149</v>
      </c>
      <c r="D6" s="10" t="s">
        <v>140</v>
      </c>
      <c r="E6" s="10" t="s">
        <v>17</v>
      </c>
      <c r="F6" s="28" t="s">
        <v>150</v>
      </c>
      <c r="G6" s="9">
        <v>18</v>
      </c>
      <c r="H6" s="29">
        <v>4752</v>
      </c>
      <c r="I6" s="31">
        <f>H6*1.5</f>
        <v>7128</v>
      </c>
    </row>
    <row r="7" spans="1:9" s="18" customFormat="1" ht="38.25">
      <c r="A7" s="9" t="s">
        <v>142</v>
      </c>
      <c r="B7" s="9" t="s">
        <v>54</v>
      </c>
      <c r="C7" s="14" t="s">
        <v>143</v>
      </c>
      <c r="D7" s="10" t="s">
        <v>140</v>
      </c>
      <c r="E7" s="10" t="s">
        <v>27</v>
      </c>
      <c r="F7" s="30" t="s">
        <v>56</v>
      </c>
      <c r="G7" s="9">
        <v>15</v>
      </c>
      <c r="H7" s="29">
        <v>4204.8</v>
      </c>
      <c r="I7" s="31">
        <v>6307</v>
      </c>
    </row>
    <row r="8" spans="1:9" s="18" customFormat="1" ht="25.5">
      <c r="A8" s="9" t="s">
        <v>141</v>
      </c>
      <c r="B8" s="9" t="s">
        <v>40</v>
      </c>
      <c r="C8" s="14" t="s">
        <v>41</v>
      </c>
      <c r="D8" s="10" t="s">
        <v>140</v>
      </c>
      <c r="E8" s="10" t="s">
        <v>16</v>
      </c>
      <c r="F8" s="28" t="s">
        <v>42</v>
      </c>
      <c r="G8" s="9">
        <v>17</v>
      </c>
      <c r="H8" s="29">
        <v>9768</v>
      </c>
      <c r="I8" s="31">
        <f aca="true" t="shared" si="0" ref="I8:I14">H8*1.5</f>
        <v>14652</v>
      </c>
    </row>
    <row r="9" spans="1:9" s="18" customFormat="1" ht="25.5">
      <c r="A9" s="9" t="s">
        <v>139</v>
      </c>
      <c r="B9" s="9" t="s">
        <v>36</v>
      </c>
      <c r="C9" s="9" t="s">
        <v>37</v>
      </c>
      <c r="D9" s="10" t="s">
        <v>140</v>
      </c>
      <c r="E9" s="10" t="s">
        <v>16</v>
      </c>
      <c r="F9" s="28" t="s">
        <v>38</v>
      </c>
      <c r="G9" s="9">
        <v>18</v>
      </c>
      <c r="H9" s="29">
        <v>2196</v>
      </c>
      <c r="I9" s="31">
        <f t="shared" si="0"/>
        <v>3294</v>
      </c>
    </row>
    <row r="10" spans="1:9" s="18" customFormat="1" ht="38.25">
      <c r="A10" s="9" t="s">
        <v>163</v>
      </c>
      <c r="B10" s="14" t="s">
        <v>164</v>
      </c>
      <c r="C10" s="14" t="s">
        <v>165</v>
      </c>
      <c r="D10" s="10" t="s">
        <v>140</v>
      </c>
      <c r="E10" s="10" t="s">
        <v>19</v>
      </c>
      <c r="F10" s="30" t="s">
        <v>166</v>
      </c>
      <c r="G10" s="9">
        <v>16</v>
      </c>
      <c r="H10" s="29">
        <v>1804</v>
      </c>
      <c r="I10" s="31">
        <f t="shared" si="0"/>
        <v>2706</v>
      </c>
    </row>
    <row r="11" spans="1:9" s="18" customFormat="1" ht="25.5">
      <c r="A11" s="9" t="s">
        <v>167</v>
      </c>
      <c r="B11" s="9" t="s">
        <v>86</v>
      </c>
      <c r="C11" s="9" t="s">
        <v>87</v>
      </c>
      <c r="D11" s="10" t="s">
        <v>140</v>
      </c>
      <c r="E11" s="10" t="s">
        <v>19</v>
      </c>
      <c r="F11" s="30" t="s">
        <v>88</v>
      </c>
      <c r="G11" s="9">
        <v>68</v>
      </c>
      <c r="H11" s="29">
        <v>35728</v>
      </c>
      <c r="I11" s="31">
        <f t="shared" si="0"/>
        <v>53592</v>
      </c>
    </row>
    <row r="12" spans="1:9" s="18" customFormat="1" ht="38.25">
      <c r="A12" s="9" t="s">
        <v>61</v>
      </c>
      <c r="B12" s="9" t="s">
        <v>62</v>
      </c>
      <c r="C12" s="9" t="s">
        <v>62</v>
      </c>
      <c r="D12" s="10" t="s">
        <v>140</v>
      </c>
      <c r="E12" s="10" t="s">
        <v>18</v>
      </c>
      <c r="F12" s="30" t="s">
        <v>63</v>
      </c>
      <c r="G12" s="9">
        <v>70</v>
      </c>
      <c r="H12" s="29">
        <v>18456</v>
      </c>
      <c r="I12" s="31">
        <f t="shared" si="0"/>
        <v>27684</v>
      </c>
    </row>
    <row r="13" spans="1:9" s="19" customFormat="1" ht="51">
      <c r="A13" s="9" t="s">
        <v>155</v>
      </c>
      <c r="B13" s="14" t="s">
        <v>156</v>
      </c>
      <c r="C13" s="9" t="s">
        <v>157</v>
      </c>
      <c r="D13" s="10" t="s">
        <v>140</v>
      </c>
      <c r="E13" s="10" t="s">
        <v>18</v>
      </c>
      <c r="F13" s="30" t="s">
        <v>158</v>
      </c>
      <c r="G13" s="9">
        <f>10+3</f>
        <v>13</v>
      </c>
      <c r="H13" s="29">
        <f>3498+1364</f>
        <v>4862</v>
      </c>
      <c r="I13" s="31">
        <f t="shared" si="0"/>
        <v>7293</v>
      </c>
    </row>
    <row r="14" spans="1:9" s="19" customFormat="1" ht="25.5">
      <c r="A14" s="9" t="s">
        <v>71</v>
      </c>
      <c r="B14" s="9" t="s">
        <v>72</v>
      </c>
      <c r="C14" s="9" t="s">
        <v>72</v>
      </c>
      <c r="D14" s="10" t="s">
        <v>140</v>
      </c>
      <c r="E14" s="10" t="s">
        <v>18</v>
      </c>
      <c r="F14" s="28" t="s">
        <v>73</v>
      </c>
      <c r="G14" s="9">
        <f>74+6</f>
        <v>80</v>
      </c>
      <c r="H14" s="29">
        <f>31080+1792</f>
        <v>32872</v>
      </c>
      <c r="I14" s="31">
        <f t="shared" si="0"/>
        <v>49308</v>
      </c>
    </row>
    <row r="15" spans="1:9" s="18" customFormat="1" ht="38.25">
      <c r="A15" s="9" t="s">
        <v>151</v>
      </c>
      <c r="B15" s="9" t="s">
        <v>152</v>
      </c>
      <c r="C15" s="9" t="s">
        <v>153</v>
      </c>
      <c r="D15" s="10" t="s">
        <v>140</v>
      </c>
      <c r="E15" s="10" t="s">
        <v>18</v>
      </c>
      <c r="F15" s="30" t="s">
        <v>154</v>
      </c>
      <c r="G15" s="9">
        <v>26</v>
      </c>
      <c r="H15" s="29">
        <v>8175.2</v>
      </c>
      <c r="I15" s="31">
        <v>12263</v>
      </c>
    </row>
    <row r="16" spans="1:9" s="18" customFormat="1" ht="25.5">
      <c r="A16" s="9" t="s">
        <v>160</v>
      </c>
      <c r="B16" s="9" t="s">
        <v>152</v>
      </c>
      <c r="C16" s="9" t="s">
        <v>161</v>
      </c>
      <c r="D16" s="10" t="s">
        <v>140</v>
      </c>
      <c r="E16" s="10" t="s">
        <v>18</v>
      </c>
      <c r="F16" s="30" t="s">
        <v>162</v>
      </c>
      <c r="G16" s="9">
        <v>25</v>
      </c>
      <c r="H16" s="29">
        <v>8461.2</v>
      </c>
      <c r="I16" s="31">
        <v>12692</v>
      </c>
    </row>
    <row r="17" spans="1:9" s="18" customFormat="1" ht="25.5">
      <c r="A17" s="9" t="s">
        <v>159</v>
      </c>
      <c r="B17" s="9" t="s">
        <v>75</v>
      </c>
      <c r="C17" s="9" t="s">
        <v>76</v>
      </c>
      <c r="D17" s="10" t="s">
        <v>140</v>
      </c>
      <c r="E17" s="10" t="s">
        <v>18</v>
      </c>
      <c r="F17" s="28" t="s">
        <v>77</v>
      </c>
      <c r="G17" s="9">
        <f>88-3</f>
        <v>85</v>
      </c>
      <c r="H17" s="29">
        <f>24624-664</f>
        <v>23960</v>
      </c>
      <c r="I17" s="31">
        <f>H17*1.5</f>
        <v>35940</v>
      </c>
    </row>
    <row r="18" spans="1:9" s="18" customFormat="1" ht="51">
      <c r="A18" s="9" t="s">
        <v>99</v>
      </c>
      <c r="B18" s="9" t="s">
        <v>100</v>
      </c>
      <c r="C18" s="9" t="s">
        <v>101</v>
      </c>
      <c r="D18" s="10" t="s">
        <v>140</v>
      </c>
      <c r="E18" s="10" t="s">
        <v>24</v>
      </c>
      <c r="F18" s="30" t="s">
        <v>102</v>
      </c>
      <c r="G18" s="9">
        <f>42-7</f>
        <v>35</v>
      </c>
      <c r="H18" s="29">
        <f>10335-2737</f>
        <v>7598</v>
      </c>
      <c r="I18" s="31">
        <f>H18*1.5</f>
        <v>11397</v>
      </c>
    </row>
    <row r="19" spans="1:9" s="17" customFormat="1" ht="25.5">
      <c r="A19" s="9" t="s">
        <v>169</v>
      </c>
      <c r="B19" s="9" t="s">
        <v>98</v>
      </c>
      <c r="C19" s="9" t="s">
        <v>95</v>
      </c>
      <c r="D19" s="10" t="s">
        <v>140</v>
      </c>
      <c r="E19" s="10" t="s">
        <v>24</v>
      </c>
      <c r="F19" s="30" t="s">
        <v>96</v>
      </c>
      <c r="G19" s="9">
        <v>79</v>
      </c>
      <c r="H19" s="29">
        <v>40304</v>
      </c>
      <c r="I19" s="31">
        <f>H19*1.5</f>
        <v>60456</v>
      </c>
    </row>
    <row r="20" spans="1:9" s="17" customFormat="1" ht="38.25">
      <c r="A20" s="9" t="s">
        <v>168</v>
      </c>
      <c r="B20" s="9" t="s">
        <v>90</v>
      </c>
      <c r="C20" s="9" t="s">
        <v>91</v>
      </c>
      <c r="D20" s="10" t="s">
        <v>140</v>
      </c>
      <c r="E20" s="10" t="s">
        <v>24</v>
      </c>
      <c r="F20" s="30" t="s">
        <v>92</v>
      </c>
      <c r="G20" s="9">
        <v>15</v>
      </c>
      <c r="H20" s="29">
        <v>2464</v>
      </c>
      <c r="I20" s="31">
        <f>H20*1.5</f>
        <v>3696</v>
      </c>
    </row>
    <row r="21" spans="1:9" s="17" customFormat="1" ht="114.75">
      <c r="A21" s="9" t="s">
        <v>172</v>
      </c>
      <c r="B21" s="9" t="s">
        <v>104</v>
      </c>
      <c r="C21" s="9" t="s">
        <v>105</v>
      </c>
      <c r="D21" s="10" t="s">
        <v>140</v>
      </c>
      <c r="E21" s="10" t="s">
        <v>20</v>
      </c>
      <c r="F21" s="30" t="s">
        <v>106</v>
      </c>
      <c r="G21" s="9">
        <v>24</v>
      </c>
      <c r="H21" s="29">
        <v>9232</v>
      </c>
      <c r="I21" s="31">
        <f>H21*1.5</f>
        <v>13848</v>
      </c>
    </row>
    <row r="22" spans="1:9" s="17" customFormat="1" ht="51">
      <c r="A22" s="9" t="s">
        <v>170</v>
      </c>
      <c r="B22" s="9" t="s">
        <v>108</v>
      </c>
      <c r="C22" s="9" t="s">
        <v>171</v>
      </c>
      <c r="D22" s="10" t="s">
        <v>140</v>
      </c>
      <c r="E22" s="10" t="s">
        <v>20</v>
      </c>
      <c r="F22" s="30" t="s">
        <v>109</v>
      </c>
      <c r="G22" s="9">
        <f>6+16</f>
        <v>22</v>
      </c>
      <c r="H22" s="29">
        <f>4409+7442</f>
        <v>11851</v>
      </c>
      <c r="I22" s="31">
        <v>17777</v>
      </c>
    </row>
    <row r="23" spans="1:9" s="17" customFormat="1" ht="63.75">
      <c r="A23" s="9" t="s">
        <v>173</v>
      </c>
      <c r="B23" s="14" t="s">
        <v>111</v>
      </c>
      <c r="C23" s="14" t="s">
        <v>174</v>
      </c>
      <c r="D23" s="10" t="s">
        <v>140</v>
      </c>
      <c r="E23" s="10" t="s">
        <v>20</v>
      </c>
      <c r="F23" s="28" t="s">
        <v>175</v>
      </c>
      <c r="G23" s="9">
        <f>10+7+3</f>
        <v>20</v>
      </c>
      <c r="H23" s="29">
        <f>1968+1740+1320</f>
        <v>5028</v>
      </c>
      <c r="I23" s="31">
        <f>H23*1.5</f>
        <v>7542</v>
      </c>
    </row>
    <row r="24" spans="1:9" s="17" customFormat="1" ht="25.5">
      <c r="A24" s="9" t="s">
        <v>176</v>
      </c>
      <c r="B24" s="9" t="s">
        <v>177</v>
      </c>
      <c r="C24" s="9" t="s">
        <v>178</v>
      </c>
      <c r="D24" s="10" t="s">
        <v>140</v>
      </c>
      <c r="E24" s="10" t="s">
        <v>21</v>
      </c>
      <c r="F24" s="30" t="s">
        <v>179</v>
      </c>
      <c r="G24" s="9">
        <v>15</v>
      </c>
      <c r="H24" s="29">
        <v>9852</v>
      </c>
      <c r="I24" s="31">
        <f>H24*1.5</f>
        <v>14778</v>
      </c>
    </row>
    <row r="25" spans="1:9" s="17" customFormat="1" ht="76.5">
      <c r="A25" s="9" t="s">
        <v>114</v>
      </c>
      <c r="B25" s="9" t="s">
        <v>115</v>
      </c>
      <c r="C25" s="9" t="s">
        <v>116</v>
      </c>
      <c r="D25" s="10" t="s">
        <v>140</v>
      </c>
      <c r="E25" s="10" t="s">
        <v>22</v>
      </c>
      <c r="F25" s="30" t="s">
        <v>117</v>
      </c>
      <c r="G25" s="9">
        <v>5</v>
      </c>
      <c r="H25" s="29">
        <v>704</v>
      </c>
      <c r="I25" s="31">
        <f>H25*1.5</f>
        <v>1056</v>
      </c>
    </row>
    <row r="26" spans="1:9" s="17" customFormat="1" ht="25.5">
      <c r="A26" s="9" t="s">
        <v>180</v>
      </c>
      <c r="B26" s="9" t="s">
        <v>119</v>
      </c>
      <c r="C26" s="9" t="s">
        <v>120</v>
      </c>
      <c r="D26" s="10" t="s">
        <v>140</v>
      </c>
      <c r="E26" s="10" t="s">
        <v>23</v>
      </c>
      <c r="F26" s="30" t="s">
        <v>121</v>
      </c>
      <c r="G26" s="9">
        <v>219</v>
      </c>
      <c r="H26" s="29">
        <f>123137-14152</f>
        <v>108985</v>
      </c>
      <c r="I26" s="31">
        <v>163478</v>
      </c>
    </row>
    <row r="27" s="17" customFormat="1" ht="12.75"/>
    <row r="28" s="23" customFormat="1" ht="12.75"/>
    <row r="29" spans="1:10" ht="12.75">
      <c r="A29" s="24"/>
      <c r="E29" s="24"/>
      <c r="F29" s="24"/>
      <c r="H29" s="24"/>
      <c r="I29" s="24"/>
      <c r="J29" s="24"/>
    </row>
    <row r="30" spans="1:10" ht="12.75">
      <c r="A30" s="24"/>
      <c r="E30" s="24"/>
      <c r="F30" s="24"/>
      <c r="H30" s="24"/>
      <c r="I30" s="24"/>
      <c r="J30" s="24"/>
    </row>
    <row r="31" spans="1:10" ht="12.75">
      <c r="A31" s="24"/>
      <c r="E31" s="24"/>
      <c r="F31" s="24"/>
      <c r="H31" s="24"/>
      <c r="I31" s="24"/>
      <c r="J31" s="24"/>
    </row>
    <row r="32" spans="1:10" ht="12.75">
      <c r="A32" s="18"/>
      <c r="B32" s="18"/>
      <c r="C32" s="18"/>
      <c r="D32" s="18"/>
      <c r="E32" s="18"/>
      <c r="F32" s="18"/>
      <c r="G32" s="18"/>
      <c r="H32" s="18"/>
      <c r="I32" s="25"/>
      <c r="J32" s="18"/>
    </row>
    <row r="33" spans="1:10" ht="12.75">
      <c r="A33" s="18"/>
      <c r="B33" s="18"/>
      <c r="C33" s="18"/>
      <c r="D33" s="18"/>
      <c r="E33" s="18"/>
      <c r="F33" s="18"/>
      <c r="G33" s="18"/>
      <c r="H33" s="18"/>
      <c r="I33" s="25"/>
      <c r="J33" s="18"/>
    </row>
    <row r="34" ht="12.75">
      <c r="E34" s="27"/>
    </row>
    <row r="35" ht="12.75">
      <c r="E35" s="27"/>
    </row>
    <row r="36" spans="5:11" ht="12.75">
      <c r="E36" s="27"/>
      <c r="K36" s="26"/>
    </row>
    <row r="37" ht="12.75">
      <c r="E37" s="27"/>
    </row>
    <row r="38" ht="12.75">
      <c r="E38" s="27"/>
    </row>
  </sheetData>
  <sheetProtection/>
  <mergeCells count="3">
    <mergeCell ref="A1:I1"/>
    <mergeCell ref="A2:I2"/>
    <mergeCell ref="A3:I3"/>
  </mergeCells>
  <printOptions/>
  <pageMargins left="0.25" right="0.25" top="0.25" bottom="0.2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2"/>
  <sheetViews>
    <sheetView zoomScalePageLayoutView="0" workbookViewId="0" topLeftCell="A1">
      <pane ySplit="4" topLeftCell="A5" activePane="bottomLeft" state="frozen"/>
      <selection pane="topLeft" activeCell="A1" sqref="A1"/>
      <selection pane="bottomLeft" activeCell="A2" sqref="A2:I2"/>
    </sheetView>
  </sheetViews>
  <sheetFormatPr defaultColWidth="9.140625" defaultRowHeight="12.75"/>
  <cols>
    <col min="1" max="1" width="8.8515625" style="5" bestFit="1" customWidth="1"/>
    <col min="2" max="2" width="15.8515625" style="4" bestFit="1" customWidth="1"/>
    <col min="3" max="3" width="4.00390625" style="5" bestFit="1" customWidth="1"/>
    <col min="4" max="4" width="8.28125" style="4" customWidth="1"/>
    <col min="5" max="5" width="14.7109375" style="5" bestFit="1" customWidth="1"/>
    <col min="6" max="6" width="22.140625" style="4" bestFit="1" customWidth="1"/>
    <col min="7" max="7" width="8.00390625" style="5" bestFit="1" customWidth="1"/>
    <col min="8" max="8" width="8.140625" style="6" bestFit="1" customWidth="1"/>
    <col min="9" max="9" width="5.421875" style="4" bestFit="1" customWidth="1"/>
    <col min="10" max="16384" width="9.140625" style="4" customWidth="1"/>
  </cols>
  <sheetData>
    <row r="1" spans="1:9" s="1" customFormat="1" ht="57" customHeight="1">
      <c r="A1" s="36" t="s">
        <v>211</v>
      </c>
      <c r="B1" s="36"/>
      <c r="C1" s="36"/>
      <c r="D1" s="36"/>
      <c r="E1" s="36"/>
      <c r="F1" s="36"/>
      <c r="G1" s="36"/>
      <c r="H1" s="36"/>
      <c r="I1" s="35"/>
    </row>
    <row r="2" spans="1:9" s="1" customFormat="1" ht="54" customHeight="1">
      <c r="A2" s="37" t="s">
        <v>216</v>
      </c>
      <c r="B2" s="37"/>
      <c r="C2" s="37"/>
      <c r="D2" s="37"/>
      <c r="E2" s="37"/>
      <c r="F2" s="37"/>
      <c r="G2" s="37"/>
      <c r="H2" s="37"/>
      <c r="I2" s="37"/>
    </row>
    <row r="3" spans="1:9" s="1" customFormat="1" ht="42" customHeight="1">
      <c r="A3" s="38" t="s">
        <v>210</v>
      </c>
      <c r="B3" s="38"/>
      <c r="C3" s="38"/>
      <c r="D3" s="38"/>
      <c r="E3" s="38"/>
      <c r="F3" s="38"/>
      <c r="G3" s="38"/>
      <c r="H3" s="38"/>
      <c r="I3" s="34"/>
    </row>
    <row r="4" spans="1:8" s="2" customFormat="1" ht="51">
      <c r="A4" s="12" t="s">
        <v>7</v>
      </c>
      <c r="B4" s="12" t="s">
        <v>8</v>
      </c>
      <c r="C4" s="12" t="s">
        <v>2</v>
      </c>
      <c r="D4" s="12" t="s">
        <v>3</v>
      </c>
      <c r="E4" s="12" t="s">
        <v>4</v>
      </c>
      <c r="F4" s="12" t="s">
        <v>28</v>
      </c>
      <c r="G4" s="13" t="s">
        <v>6</v>
      </c>
      <c r="H4" s="13" t="s">
        <v>12</v>
      </c>
    </row>
    <row r="5" spans="1:8" s="3" customFormat="1" ht="25.5">
      <c r="A5" s="9" t="s">
        <v>184</v>
      </c>
      <c r="B5" s="9" t="s">
        <v>185</v>
      </c>
      <c r="C5" s="10" t="s">
        <v>186</v>
      </c>
      <c r="D5" s="10" t="s">
        <v>212</v>
      </c>
      <c r="E5" s="9" t="s">
        <v>187</v>
      </c>
      <c r="F5" s="9" t="s">
        <v>188</v>
      </c>
      <c r="G5" s="33">
        <v>540</v>
      </c>
      <c r="H5" s="31">
        <f aca="true" t="shared" si="0" ref="H5:H13">G5*1.5</f>
        <v>810</v>
      </c>
    </row>
    <row r="6" spans="1:8" s="3" customFormat="1" ht="25.5">
      <c r="A6" s="9" t="s">
        <v>197</v>
      </c>
      <c r="B6" s="9" t="s">
        <v>198</v>
      </c>
      <c r="C6" s="10" t="s">
        <v>186</v>
      </c>
      <c r="D6" s="10" t="s">
        <v>19</v>
      </c>
      <c r="E6" s="9" t="s">
        <v>166</v>
      </c>
      <c r="F6" s="9" t="s">
        <v>194</v>
      </c>
      <c r="G6" s="33">
        <v>132</v>
      </c>
      <c r="H6" s="31">
        <f t="shared" si="0"/>
        <v>198</v>
      </c>
    </row>
    <row r="7" spans="1:8" s="3" customFormat="1" ht="25.5">
      <c r="A7" s="9" t="s">
        <v>195</v>
      </c>
      <c r="B7" s="9" t="s">
        <v>196</v>
      </c>
      <c r="C7" s="10" t="s">
        <v>186</v>
      </c>
      <c r="D7" s="10" t="s">
        <v>19</v>
      </c>
      <c r="E7" s="9" t="s">
        <v>166</v>
      </c>
      <c r="F7" s="9" t="s">
        <v>194</v>
      </c>
      <c r="G7" s="33">
        <v>132</v>
      </c>
      <c r="H7" s="31">
        <f t="shared" si="0"/>
        <v>198</v>
      </c>
    </row>
    <row r="8" spans="1:8" s="3" customFormat="1" ht="25.5">
      <c r="A8" s="9" t="s">
        <v>192</v>
      </c>
      <c r="B8" s="9" t="s">
        <v>193</v>
      </c>
      <c r="C8" s="10" t="s">
        <v>186</v>
      </c>
      <c r="D8" s="10" t="s">
        <v>19</v>
      </c>
      <c r="E8" s="9" t="s">
        <v>166</v>
      </c>
      <c r="F8" s="9" t="s">
        <v>194</v>
      </c>
      <c r="G8" s="33">
        <v>2684</v>
      </c>
      <c r="H8" s="31">
        <f t="shared" si="0"/>
        <v>4026</v>
      </c>
    </row>
    <row r="9" spans="1:8" s="3" customFormat="1" ht="25.5">
      <c r="A9" s="9" t="s">
        <v>189</v>
      </c>
      <c r="B9" s="9" t="s">
        <v>190</v>
      </c>
      <c r="C9" s="10" t="s">
        <v>186</v>
      </c>
      <c r="D9" s="10" t="s">
        <v>18</v>
      </c>
      <c r="E9" s="14" t="s">
        <v>73</v>
      </c>
      <c r="F9" s="9" t="s">
        <v>191</v>
      </c>
      <c r="G9" s="33">
        <v>968</v>
      </c>
      <c r="H9" s="31">
        <f t="shared" si="0"/>
        <v>1452</v>
      </c>
    </row>
    <row r="10" spans="1:8" s="3" customFormat="1" ht="25.5">
      <c r="A10" s="9" t="s">
        <v>199</v>
      </c>
      <c r="B10" s="9" t="s">
        <v>200</v>
      </c>
      <c r="C10" s="10" t="s">
        <v>186</v>
      </c>
      <c r="D10" s="10" t="s">
        <v>20</v>
      </c>
      <c r="E10" s="9" t="s">
        <v>113</v>
      </c>
      <c r="F10" s="9" t="s">
        <v>201</v>
      </c>
      <c r="G10" s="33">
        <v>1100</v>
      </c>
      <c r="H10" s="31">
        <f t="shared" si="0"/>
        <v>1650</v>
      </c>
    </row>
    <row r="11" spans="1:8" s="3" customFormat="1" ht="38.25">
      <c r="A11" s="9" t="s">
        <v>202</v>
      </c>
      <c r="B11" s="9" t="s">
        <v>203</v>
      </c>
      <c r="C11" s="10" t="s">
        <v>186</v>
      </c>
      <c r="D11" s="10" t="s">
        <v>20</v>
      </c>
      <c r="E11" s="9" t="s">
        <v>113</v>
      </c>
      <c r="F11" s="9" t="s">
        <v>204</v>
      </c>
      <c r="G11" s="33">
        <v>220</v>
      </c>
      <c r="H11" s="31">
        <f t="shared" si="0"/>
        <v>330</v>
      </c>
    </row>
    <row r="12" spans="1:8" s="3" customFormat="1" ht="25.5">
      <c r="A12" s="9" t="s">
        <v>208</v>
      </c>
      <c r="B12" s="9" t="s">
        <v>209</v>
      </c>
      <c r="C12" s="10" t="s">
        <v>186</v>
      </c>
      <c r="D12" s="10" t="s">
        <v>20</v>
      </c>
      <c r="E12" s="14" t="s">
        <v>207</v>
      </c>
      <c r="F12" s="9" t="s">
        <v>104</v>
      </c>
      <c r="G12" s="33">
        <v>1936</v>
      </c>
      <c r="H12" s="31">
        <f t="shared" si="0"/>
        <v>2904</v>
      </c>
    </row>
    <row r="13" spans="1:8" s="3" customFormat="1" ht="25.5">
      <c r="A13" s="9" t="s">
        <v>205</v>
      </c>
      <c r="B13" s="9" t="s">
        <v>206</v>
      </c>
      <c r="C13" s="10" t="s">
        <v>186</v>
      </c>
      <c r="D13" s="10" t="s">
        <v>20</v>
      </c>
      <c r="E13" s="14" t="s">
        <v>207</v>
      </c>
      <c r="F13" s="9" t="s">
        <v>104</v>
      </c>
      <c r="G13" s="33">
        <v>462</v>
      </c>
      <c r="H13" s="31">
        <f t="shared" si="0"/>
        <v>693</v>
      </c>
    </row>
    <row r="14" spans="3:8" s="3" customFormat="1" ht="15">
      <c r="C14" s="8"/>
      <c r="H14" s="7"/>
    </row>
    <row r="15" spans="3:8" s="3" customFormat="1" ht="15">
      <c r="C15" s="8"/>
      <c r="H15" s="7"/>
    </row>
    <row r="16" spans="3:8" s="3" customFormat="1" ht="15">
      <c r="C16" s="8"/>
      <c r="H16" s="7"/>
    </row>
    <row r="17" spans="3:8" s="3" customFormat="1" ht="15">
      <c r="C17" s="8"/>
      <c r="H17" s="7"/>
    </row>
    <row r="18" spans="3:8" s="3" customFormat="1" ht="15">
      <c r="C18" s="8"/>
      <c r="H18" s="7"/>
    </row>
    <row r="19" spans="3:8" s="3" customFormat="1" ht="15">
      <c r="C19" s="8"/>
      <c r="H19" s="7"/>
    </row>
    <row r="20" spans="3:8" s="3" customFormat="1" ht="15">
      <c r="C20" s="8"/>
      <c r="H20" s="7"/>
    </row>
    <row r="21" spans="3:8" s="3" customFormat="1" ht="15">
      <c r="C21" s="8"/>
      <c r="H21" s="7"/>
    </row>
    <row r="22" spans="1:9" ht="15">
      <c r="A22" s="3"/>
      <c r="B22" s="3"/>
      <c r="C22" s="8"/>
      <c r="D22" s="3"/>
      <c r="E22" s="3"/>
      <c r="F22" s="3"/>
      <c r="G22" s="3"/>
      <c r="H22" s="7"/>
      <c r="I22" s="3"/>
    </row>
  </sheetData>
  <sheetProtection/>
  <mergeCells count="3">
    <mergeCell ref="A1:H1"/>
    <mergeCell ref="A3:H3"/>
    <mergeCell ref="A2:I2"/>
  </mergeCells>
  <printOptions/>
  <pageMargins left="0.25" right="0.25"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9"/>
  <sheetViews>
    <sheetView tabSelected="1" zoomScalePageLayoutView="0" workbookViewId="0" topLeftCell="A1">
      <selection activeCell="A2" sqref="A2:I2"/>
    </sheetView>
  </sheetViews>
  <sheetFormatPr defaultColWidth="9.140625" defaultRowHeight="12.75"/>
  <cols>
    <col min="1" max="1" width="9.140625" style="23" customWidth="1"/>
    <col min="2" max="2" width="18.28125" style="23" customWidth="1"/>
    <col min="3" max="3" width="10.140625" style="23" customWidth="1"/>
    <col min="4" max="5" width="9.140625" style="23" customWidth="1"/>
    <col min="6" max="6" width="17.00390625" style="23" customWidth="1"/>
    <col min="7" max="9" width="9.140625" style="23" hidden="1" customWidth="1"/>
    <col min="10" max="16384" width="9.140625" style="23" customWidth="1"/>
  </cols>
  <sheetData>
    <row r="1" spans="1:9" ht="78.75" customHeight="1">
      <c r="A1" s="36" t="s">
        <v>214</v>
      </c>
      <c r="B1" s="36"/>
      <c r="C1" s="36"/>
      <c r="D1" s="36"/>
      <c r="E1" s="36"/>
      <c r="F1" s="36"/>
      <c r="G1" s="35"/>
      <c r="H1" s="35"/>
      <c r="I1" s="35"/>
    </row>
    <row r="2" spans="1:9" ht="63.75" customHeight="1">
      <c r="A2" s="37" t="s">
        <v>216</v>
      </c>
      <c r="B2" s="37"/>
      <c r="C2" s="37"/>
      <c r="D2" s="37"/>
      <c r="E2" s="37"/>
      <c r="F2" s="37"/>
      <c r="G2" s="37"/>
      <c r="H2" s="37"/>
      <c r="I2" s="37"/>
    </row>
    <row r="3" spans="1:9" ht="57" customHeight="1">
      <c r="A3" s="38" t="s">
        <v>215</v>
      </c>
      <c r="B3" s="38"/>
      <c r="C3" s="38"/>
      <c r="D3" s="38"/>
      <c r="E3" s="38"/>
      <c r="F3" s="38"/>
      <c r="G3" s="34"/>
      <c r="H3" s="34"/>
      <c r="I3" s="34"/>
    </row>
    <row r="4" spans="1:8" ht="21.75" customHeight="1">
      <c r="A4" s="44" t="s">
        <v>3</v>
      </c>
      <c r="B4" s="44"/>
      <c r="C4" s="44" t="s">
        <v>26</v>
      </c>
      <c r="D4" s="44"/>
      <c r="E4" s="44"/>
      <c r="F4" s="44"/>
      <c r="G4" s="35"/>
      <c r="H4" s="35"/>
    </row>
    <row r="5" spans="1:8" ht="21.75" customHeight="1">
      <c r="A5" s="39" t="s">
        <v>11</v>
      </c>
      <c r="B5" s="40"/>
      <c r="C5" s="41">
        <f>'Tanulók bentlakása'!I5</f>
        <v>6000</v>
      </c>
      <c r="D5" s="42"/>
      <c r="E5" s="42"/>
      <c r="F5" s="43"/>
      <c r="G5" s="35"/>
      <c r="H5" s="35"/>
    </row>
    <row r="6" spans="1:8" ht="21.75" customHeight="1">
      <c r="A6" s="45" t="s">
        <v>17</v>
      </c>
      <c r="B6" s="45"/>
      <c r="C6" s="46">
        <f>'Tanulók bentlakása'!I6+'Tanulók ingázása'!I5+'Tanulók ingázása'!I6</f>
        <v>21144</v>
      </c>
      <c r="D6" s="46"/>
      <c r="E6" s="46"/>
      <c r="F6" s="46"/>
      <c r="G6" s="35"/>
      <c r="H6" s="35"/>
    </row>
    <row r="7" spans="1:8" ht="21.75" customHeight="1">
      <c r="A7" s="39" t="s">
        <v>27</v>
      </c>
      <c r="B7" s="40"/>
      <c r="C7" s="41">
        <f>'Tanulók bentlakása'!I7+'Tanulók bentlakása'!I8+'Tanulók bentlakása'!I9+'Tanulók ingázása'!I7</f>
        <v>18907</v>
      </c>
      <c r="D7" s="42"/>
      <c r="E7" s="42"/>
      <c r="F7" s="43"/>
      <c r="G7" s="35"/>
      <c r="H7" s="35"/>
    </row>
    <row r="8" spans="1:8" ht="21.75" customHeight="1">
      <c r="A8" s="39" t="s">
        <v>212</v>
      </c>
      <c r="B8" s="40"/>
      <c r="C8" s="41">
        <f>'Pedagógusok ingázása'!H5</f>
        <v>810</v>
      </c>
      <c r="D8" s="42"/>
      <c r="E8" s="42"/>
      <c r="F8" s="43"/>
      <c r="G8" s="35"/>
      <c r="H8" s="35"/>
    </row>
    <row r="9" spans="1:8" ht="21.75" customHeight="1">
      <c r="A9" s="45" t="s">
        <v>16</v>
      </c>
      <c r="B9" s="45"/>
      <c r="C9" s="46">
        <f>'Tanulók bentlakása'!I10+'Tanulók bentlakása'!I11+'Tanulók bentlakása'!I12+'Tanulók ingázása'!I8+'Tanulók ingázása'!I9</f>
        <v>74746</v>
      </c>
      <c r="D9" s="46"/>
      <c r="E9" s="46"/>
      <c r="F9" s="46"/>
      <c r="G9" s="35"/>
      <c r="H9" s="35"/>
    </row>
    <row r="10" spans="1:8" ht="21.75" customHeight="1">
      <c r="A10" s="45" t="s">
        <v>213</v>
      </c>
      <c r="B10" s="45"/>
      <c r="C10" s="46">
        <f>'Tanulók bentlakása'!I13</f>
        <v>16000</v>
      </c>
      <c r="D10" s="46"/>
      <c r="E10" s="46"/>
      <c r="F10" s="46"/>
      <c r="G10" s="35"/>
      <c r="H10" s="35"/>
    </row>
    <row r="11" spans="1:8" ht="21.75" customHeight="1">
      <c r="A11" s="45" t="s">
        <v>19</v>
      </c>
      <c r="B11" s="45"/>
      <c r="C11" s="46">
        <f>'Tanulók bentlakása'!I14+'Tanulók ingázása'!I10+'Tanulók ingázása'!I11+'Pedagógusok ingázása'!H6+'Pedagógusok ingázása'!H7+'Pedagógusok ingázása'!H8</f>
        <v>75920</v>
      </c>
      <c r="D11" s="46"/>
      <c r="E11" s="46"/>
      <c r="F11" s="46"/>
      <c r="G11" s="35"/>
      <c r="H11" s="35"/>
    </row>
    <row r="12" spans="1:8" ht="21.75" customHeight="1">
      <c r="A12" s="39" t="s">
        <v>18</v>
      </c>
      <c r="B12" s="40"/>
      <c r="C12" s="46">
        <f>'Tanulók bentlakása'!I15+'Tanulók bentlakása'!I16+'Tanulók bentlakása'!I17+'Tanulók bentlakása'!I18+'Tanulók bentlakása'!I19+'Tanulók bentlakása'!I20+'Tanulók ingázása'!I12+'Tanulók ingázása'!I13+'Tanulók ingázása'!I14+'Tanulók ingázása'!I15+'Tanulók ingázása'!I16+'Tanulók ingázása'!I17+'Pedagógusok ingázása'!H9</f>
        <v>274032</v>
      </c>
      <c r="D12" s="46"/>
      <c r="E12" s="46"/>
      <c r="F12" s="46"/>
      <c r="G12" s="35"/>
      <c r="H12" s="35"/>
    </row>
    <row r="13" spans="1:8" ht="21.75" customHeight="1">
      <c r="A13" s="45" t="s">
        <v>24</v>
      </c>
      <c r="B13" s="45"/>
      <c r="C13" s="46">
        <f>'Tanulók bentlakása'!I21+'Tanulók bentlakása'!I22+'Tanulók bentlakása'!I23+'Tanulók bentlakása'!I24+'Tanulók ingázása'!I18+'Tanulók ingázása'!I19+'Tanulók ingázása'!I20</f>
        <v>104349</v>
      </c>
      <c r="D13" s="46"/>
      <c r="E13" s="46"/>
      <c r="F13" s="46"/>
      <c r="G13" s="35"/>
      <c r="H13" s="35"/>
    </row>
    <row r="14" spans="1:6" ht="21.75" customHeight="1">
      <c r="A14" s="45" t="s">
        <v>20</v>
      </c>
      <c r="B14" s="45"/>
      <c r="C14" s="46">
        <f>'Tanulók bentlakása'!I25+'Tanulók bentlakása'!I26+'Tanulók bentlakása'!I27+'Tanulók ingázása'!I21+'Tanulók ingázása'!I22+'Tanulók ingázása'!I23+'Pedagógusok ingázása'!H10+'Pedagógusok ingázása'!H11+'Pedagógusok ingázása'!H12+'Pedagógusok ingázása'!H13</f>
        <v>69944</v>
      </c>
      <c r="D14" s="46"/>
      <c r="E14" s="46"/>
      <c r="F14" s="46"/>
    </row>
    <row r="15" spans="1:6" ht="21.75" customHeight="1">
      <c r="A15" s="45" t="s">
        <v>21</v>
      </c>
      <c r="B15" s="45"/>
      <c r="C15" s="46">
        <f>'Tanulók ingázása'!I24</f>
        <v>14778</v>
      </c>
      <c r="D15" s="46"/>
      <c r="E15" s="46"/>
      <c r="F15" s="46"/>
    </row>
    <row r="16" spans="1:6" ht="21.75" customHeight="1">
      <c r="A16" s="45" t="s">
        <v>22</v>
      </c>
      <c r="B16" s="45"/>
      <c r="C16" s="46">
        <f>'Tanulók bentlakása'!I28+'Tanulók ingázása'!I25</f>
        <v>14256</v>
      </c>
      <c r="D16" s="46"/>
      <c r="E16" s="46"/>
      <c r="F16" s="46"/>
    </row>
    <row r="17" spans="1:6" ht="21.75" customHeight="1">
      <c r="A17" s="45" t="s">
        <v>23</v>
      </c>
      <c r="B17" s="45"/>
      <c r="C17" s="46">
        <f>'Tanulók bentlakása'!I29+'Tanulók bentlakása'!I30+'Tanulók bentlakása'!I31+'Tanulók bentlakása'!I32+'Tanulók bentlakása'!I33+'Tanulók ingázása'!I26</f>
        <v>210878</v>
      </c>
      <c r="D17" s="46"/>
      <c r="E17" s="46"/>
      <c r="F17" s="46"/>
    </row>
    <row r="18" spans="1:6" ht="21.75" customHeight="1">
      <c r="A18" s="48" t="s">
        <v>25</v>
      </c>
      <c r="B18" s="48"/>
      <c r="C18" s="47">
        <f>SUM(C5:F17)</f>
        <v>901764</v>
      </c>
      <c r="D18" s="47"/>
      <c r="E18" s="47"/>
      <c r="F18" s="47"/>
    </row>
    <row r="19" ht="12.75">
      <c r="C19" s="35"/>
    </row>
  </sheetData>
  <sheetProtection/>
  <mergeCells count="33">
    <mergeCell ref="A16:B16"/>
    <mergeCell ref="A17:B17"/>
    <mergeCell ref="C6:F6"/>
    <mergeCell ref="C9:F9"/>
    <mergeCell ref="C12:F12"/>
    <mergeCell ref="C14:F14"/>
    <mergeCell ref="C13:F13"/>
    <mergeCell ref="C8:F8"/>
    <mergeCell ref="A10:B10"/>
    <mergeCell ref="C18:F18"/>
    <mergeCell ref="A13:B13"/>
    <mergeCell ref="A14:B14"/>
    <mergeCell ref="A18:B18"/>
    <mergeCell ref="A15:B15"/>
    <mergeCell ref="C10:F10"/>
    <mergeCell ref="C17:F17"/>
    <mergeCell ref="C15:F15"/>
    <mergeCell ref="A9:B9"/>
    <mergeCell ref="A11:B11"/>
    <mergeCell ref="C16:F16"/>
    <mergeCell ref="C11:F11"/>
    <mergeCell ref="A1:F1"/>
    <mergeCell ref="A3:F3"/>
    <mergeCell ref="A4:B4"/>
    <mergeCell ref="A6:B6"/>
    <mergeCell ref="A12:B12"/>
    <mergeCell ref="A8:B8"/>
    <mergeCell ref="A5:B5"/>
    <mergeCell ref="C7:F7"/>
    <mergeCell ref="C4:F4"/>
    <mergeCell ref="A2:I2"/>
    <mergeCell ref="C5:F5"/>
    <mergeCell ref="A7:B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Communitas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Deak Ferencz</dc:creator>
  <cp:keywords/>
  <dc:description/>
  <cp:lastModifiedBy>Bölcs diákok vetélkedő</cp:lastModifiedBy>
  <cp:lastPrinted>2023-10-31T10:47:38Z</cp:lastPrinted>
  <dcterms:created xsi:type="dcterms:W3CDTF">2011-04-08T14:32:27Z</dcterms:created>
  <dcterms:modified xsi:type="dcterms:W3CDTF">2023-10-31T10:47:41Z</dcterms:modified>
  <cp:category/>
  <cp:version/>
  <cp:contentType/>
  <cp:contentStatus/>
</cp:coreProperties>
</file>